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455" windowHeight="7980" tabRatio="722" activeTab="0"/>
  </bookViews>
  <sheets>
    <sheet name="FM TRANSCARIBE CONULTORIAS 2010" sheetId="1" r:id="rId1"/>
    <sheet name="Interventoria Portal y Patio" sheetId="2" r:id="rId2"/>
  </sheets>
  <definedNames>
    <definedName name="_xlnm.Print_Area" localSheetId="0">'FM TRANSCARIBE CONULTORIAS 2010'!$A$1:$C$53</definedName>
    <definedName name="_xlnm.Print_Area" localSheetId="1">'Interventoria Portal y Patio'!$B$2:$X$72</definedName>
    <definedName name="Calculo_tramo">'Interventoria Portal y Patio'!#REF!</definedName>
    <definedName name="EST1">#REF!</definedName>
    <definedName name="EST10">#REF!</definedName>
    <definedName name="EST11">#REF!</definedName>
    <definedName name="EST12">#REF!</definedName>
    <definedName name="EST13">#REF!</definedName>
    <definedName name="EST14">#REF!</definedName>
    <definedName name="EST15">#REF!</definedName>
    <definedName name="EST16">#REF!</definedName>
    <definedName name="EST17">#REF!</definedName>
    <definedName name="EST18">#REF!</definedName>
    <definedName name="EST19">#REF!</definedName>
    <definedName name="EST2">#REF!</definedName>
    <definedName name="EST3">#REF!</definedName>
    <definedName name="EST4">#REF!</definedName>
    <definedName name="EST5">#REF!</definedName>
    <definedName name="EST6">#REF!</definedName>
    <definedName name="EST7">#REF!</definedName>
    <definedName name="EST8">#REF!</definedName>
    <definedName name="EST9">#REF!</definedName>
    <definedName name="EXC1">#REF!</definedName>
    <definedName name="EXC10">#REF!</definedName>
    <definedName name="EXC11">#REF!</definedName>
    <definedName name="EXC12">#REF!</definedName>
    <definedName name="EXC2">#REF!</definedName>
    <definedName name="EXC3">#REF!</definedName>
    <definedName name="EXC4">#REF!</definedName>
    <definedName name="EXC5">#REF!</definedName>
    <definedName name="EXC6">#REF!</definedName>
    <definedName name="EXC7">#REF!</definedName>
    <definedName name="EXC8">#REF!</definedName>
    <definedName name="EXC9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_xlnm.Print_Titles" localSheetId="0">'FM TRANSCARIBE CONULTORIAS 2010'!$A:$B</definedName>
    <definedName name="_xlnm.Print_Titles" localSheetId="1">'Interventoria Portal y Patio'!$9:$9</definedName>
  </definedNames>
  <calcPr fullCalcOnLoad="1"/>
</workbook>
</file>

<file path=xl/sharedStrings.xml><?xml version="1.0" encoding="utf-8"?>
<sst xmlns="http://schemas.openxmlformats.org/spreadsheetml/2006/main" count="179" uniqueCount="140">
  <si>
    <t>CATEGORIA</t>
  </si>
  <si>
    <t>Vr. H/M</t>
  </si>
  <si>
    <t>Valor</t>
  </si>
  <si>
    <t>PERSONAL PROFESIONAL</t>
  </si>
  <si>
    <t>PERSONAL ADMINISTRATIVO</t>
  </si>
  <si>
    <t>Administrador</t>
  </si>
  <si>
    <t>Cadenero 1</t>
  </si>
  <si>
    <t>Cadenero 2</t>
  </si>
  <si>
    <t>Conductor o Motorista</t>
  </si>
  <si>
    <t>Campamentera</t>
  </si>
  <si>
    <t>Equipo completo de Topografía</t>
  </si>
  <si>
    <t>Computador sin plotter</t>
  </si>
  <si>
    <t>Oficina-Campamento (incluye servicios públ.)</t>
  </si>
  <si>
    <t>Fotocopias-Heliografías</t>
  </si>
  <si>
    <t>Comunicaciones (teléfono, fax, correo, etc)</t>
  </si>
  <si>
    <t>IVA (16%)</t>
  </si>
  <si>
    <t>TOTAL</t>
  </si>
  <si>
    <t>Aprobado:  DIRECCIÓN TECNICA DE PLANEACION</t>
  </si>
  <si>
    <t>Plotter</t>
  </si>
  <si>
    <t>un</t>
  </si>
  <si>
    <t>Total</t>
  </si>
  <si>
    <t>Meses</t>
  </si>
  <si>
    <t>Mes 1</t>
  </si>
  <si>
    <t>Mes 2</t>
  </si>
  <si>
    <t>Mes 3</t>
  </si>
  <si>
    <t>Mes 4</t>
  </si>
  <si>
    <t>Mes 5</t>
  </si>
  <si>
    <t>Mes 6</t>
  </si>
  <si>
    <t>Equipo completo de Laboratorio Estudios de Suelos</t>
  </si>
  <si>
    <t>CANTIDAD</t>
  </si>
  <si>
    <t>SUBTOTAL 1</t>
  </si>
  <si>
    <t>SUBTOTAL 2</t>
  </si>
  <si>
    <t>SUBTOTAL (1+2)</t>
  </si>
  <si>
    <t>DURACION (meses):</t>
  </si>
  <si>
    <t>Laboratorista</t>
  </si>
  <si>
    <t>EQUIPOS</t>
  </si>
  <si>
    <t>SUBTOTAL 1 (Con Multiplicador)</t>
  </si>
  <si>
    <t>Mes 7</t>
  </si>
  <si>
    <t>Mes 8</t>
  </si>
  <si>
    <t>SUBTOTAL 2 (Con Multiplicador)</t>
  </si>
  <si>
    <t>Mes 9</t>
  </si>
  <si>
    <t>RESIDENTE 1 DE INTERVENTORIA DE OBRA</t>
  </si>
  <si>
    <t xml:space="preserve">RESIDENTE 2 DE INTERVENTORIA DE REDES HUMEDAS </t>
  </si>
  <si>
    <t>EXPERTO EN SEGURIDAD INDUSTRIAL Y SALUD OCUPACIONAL</t>
  </si>
  <si>
    <t>RESIDENTE 3 DE INTERVENTORIA DE ESPACIO PÚBLICO</t>
  </si>
  <si>
    <t>RESIDENTE 4 DE INTERVENTORIA DE REDES SECAS</t>
  </si>
  <si>
    <t>RESIDENTE 5 DE INTERVENTORIA AMBIENTAL</t>
  </si>
  <si>
    <t>RESIDENTE 6 DE INTERVENTORIA SOCIAL</t>
  </si>
  <si>
    <t>Mes 10</t>
  </si>
  <si>
    <t>Mes 11</t>
  </si>
  <si>
    <t>INGENIERO AUXILIAR DE INTERVENTORIA</t>
  </si>
  <si>
    <t>Mes 12</t>
  </si>
  <si>
    <t>Mes 13</t>
  </si>
  <si>
    <t>Mes 14</t>
  </si>
  <si>
    <t>Dedic (%)</t>
  </si>
  <si>
    <t xml:space="preserve">ASISTENTES DE INTERVENTORIA AMBIENTAL 1  y 2 </t>
  </si>
  <si>
    <t>Topógrafo</t>
  </si>
  <si>
    <t xml:space="preserve">ANALISIS DEL FACTOR MULTIPLICADOR QUE SE DEBERA UTILIZAR PARA CALCULAR LOSPRESUPUESTOSDE LA ENTIDAD </t>
  </si>
  <si>
    <t>$</t>
  </si>
  <si>
    <t>RANGO</t>
  </si>
  <si>
    <t>∞</t>
  </si>
  <si>
    <t>PERSONAL PROFESIONAL y TECNICO</t>
  </si>
  <si>
    <t>SALARIOS</t>
  </si>
  <si>
    <t>PRESTACIONES SOCIALES</t>
  </si>
  <si>
    <t>Interese de cesantías</t>
  </si>
  <si>
    <t>Prima</t>
  </si>
  <si>
    <t>Vacaciones</t>
  </si>
  <si>
    <t>Seguridad Social (salud)</t>
  </si>
  <si>
    <t>Seguridad Social (pensión)</t>
  </si>
  <si>
    <t>Aseguradora de Riesgos Profesionales</t>
  </si>
  <si>
    <t>Subsidio Familiar</t>
  </si>
  <si>
    <t>ICBF</t>
  </si>
  <si>
    <t>SENA</t>
  </si>
  <si>
    <t>Subsidio de Transporte</t>
  </si>
  <si>
    <t>Dotación</t>
  </si>
  <si>
    <t>COSTOS DIRECTOS</t>
  </si>
  <si>
    <t>Arriendo de oficina, administración y servicios públicos</t>
  </si>
  <si>
    <t>Personal administrativo no facturado</t>
  </si>
  <si>
    <t>Personal profesional no facturado</t>
  </si>
  <si>
    <t>Asesoría legal, tributaria y médica</t>
  </si>
  <si>
    <t>Gastos de representación</t>
  </si>
  <si>
    <t>Gastos e intereses bancarios por financiación</t>
  </si>
  <si>
    <t>Equipos y mantenimiento de oficina</t>
  </si>
  <si>
    <t>Seguros de oficina del consultor</t>
  </si>
  <si>
    <t>correos</t>
  </si>
  <si>
    <t>Documentación Técnica</t>
  </si>
  <si>
    <t>Costos propuestas</t>
  </si>
  <si>
    <t>Equipo de mitigación ambiental y social</t>
  </si>
  <si>
    <t>COSTOS DE PERFECCIONAMIENTO (IMPUESTOS Y PÓLIZAS)</t>
  </si>
  <si>
    <t>Timbre</t>
  </si>
  <si>
    <t>(total)*0.75%</t>
  </si>
  <si>
    <t>Publicación en el diario oficial</t>
  </si>
  <si>
    <t>(total)*0.07%</t>
  </si>
  <si>
    <t>Retefuente</t>
  </si>
  <si>
    <t>(total)*1.00%</t>
  </si>
  <si>
    <t>ReteICA</t>
  </si>
  <si>
    <t>(total)*0.50%</t>
  </si>
  <si>
    <t>Estampilla Universidad Distrital</t>
  </si>
  <si>
    <t>Póliza de calidad</t>
  </si>
  <si>
    <t>((total)*0.80%*20%+$5,000)*1.16</t>
  </si>
  <si>
    <t>Póliza de cumplimiento</t>
  </si>
  <si>
    <t>((total)*0.30%+$5,000)*1.16</t>
  </si>
  <si>
    <t>Póliza de salarios y prestaciones sociales</t>
  </si>
  <si>
    <t>((total)*0.80%*10%+$5,000)*1.16</t>
  </si>
  <si>
    <t>IMPREVISTOS 3% AL 1%</t>
  </si>
  <si>
    <t>HONORARIOS (UTILIDADES) 12% A 10% DE (1+2+3+4)</t>
  </si>
  <si>
    <t>TOTAL FACTOR MULTIPLICADOR</t>
  </si>
  <si>
    <t>SALARIO MINIMO AÑO 2009</t>
  </si>
  <si>
    <t>CONTRATOS DE 3500 SMMLV EN ADELANTE</t>
  </si>
  <si>
    <t>DIRECTOR DE INTERVENTORIA DE OBRA Y DISEÑOS</t>
  </si>
  <si>
    <t>INSPECTOR 1A. INTERVENTORIA EN VIAS</t>
  </si>
  <si>
    <t>INSPECTOR 1B. INTERVENTORIA EN EDIFICACIONES</t>
  </si>
  <si>
    <t xml:space="preserve">INSPECTOR 3 INTERVENTORIA: ESPACIO PUBLICO+ACABADOS ARQ.EDIFIC. </t>
  </si>
  <si>
    <t>INSPECTOR 4 INTERVENTORIA REDES SECAS VIAS+INST.EDIFICACIONES</t>
  </si>
  <si>
    <t>INSPECTOR 2 INTERVENTORIA REDES HUMEDAS VIAS+INST.EDIFICACIONES</t>
  </si>
  <si>
    <t>PERSONAL DE APOYO NO PROFESIONAL</t>
  </si>
  <si>
    <t>Laboratorista Auxiliar</t>
  </si>
  <si>
    <t>Secretaria</t>
  </si>
  <si>
    <t>ESPECIALISTA 1 EN DISEÑO GEOMÉTRICO</t>
  </si>
  <si>
    <t>ESPECIALISTA 2 EN ARQUITECTURA Y URBANISMO</t>
  </si>
  <si>
    <t>ESPECIALISTA 3 EN REDES SECAS</t>
  </si>
  <si>
    <t>ESPECIALISTA 4 EN REDES HUMEDAS</t>
  </si>
  <si>
    <t>ESPECIALISTA 6 EN ESTRUCTURAS</t>
  </si>
  <si>
    <t xml:space="preserve">ASESORÍA E INTERVENTORÍA TÉCNICA, ADMINISTRATIVA, FINANCIERA Y AMBIENTAL DEL CONTRATO DE CONCESION DE OBRA PARA EL DISEÑO Y  LA CONSTRUCCION DEL PORTAL EL GALLO Y EL PATIO – TALLER DEL SITM TRANSCARIBE Y DE LA CONSTRUCCIÓN DEL TRAMO DE CORREDOR COMPRENDIDO ENTRE LA TERMINACION DEL TRAMO IV Y LA ENTRADA DEL PORTAL, PATIO TALLER DEL SITM TRANSCARIBE DE CARTAGENA DE INDIAS DISTRITO TURÍSTICO Y CULTURAL </t>
  </si>
  <si>
    <t>ESPECIALISTA 5 EN GEOTECNIA Y PAVIMENTOS</t>
  </si>
  <si>
    <t>N.A.</t>
  </si>
  <si>
    <t>AUXILIAR DE INTERVENTORIA EN FINANZAS</t>
  </si>
  <si>
    <t>ESPECIALISTA 7 ING. ELECTROMECANICA Y SISTEMAS CENTRALES A.A.</t>
  </si>
  <si>
    <t>ESPECIALISTA 8 JURIDICO</t>
  </si>
  <si>
    <t>ESPECIALISTA 9 EN FINANZAS</t>
  </si>
  <si>
    <t>UNIDAD</t>
  </si>
  <si>
    <t>VR. UNITARIO</t>
  </si>
  <si>
    <t>PERSONAL</t>
  </si>
  <si>
    <t>EXPERTO EN ACOMPAÑAMIENTO SOCIAL 1</t>
  </si>
  <si>
    <t>PRESUPUESTO INTEVENTORIA AÑO 2011</t>
  </si>
  <si>
    <t>Vehículos (1300 cc - 2000 cc)</t>
  </si>
  <si>
    <t>Software Legal y pagina WEB</t>
  </si>
  <si>
    <t>Edición de Informes (incluye fotografías)</t>
  </si>
  <si>
    <t>Papelería oficina consultor</t>
  </si>
  <si>
    <t>Cesantía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</si>
</sst>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0.0"/>
    <numFmt numFmtId="183" formatCode="_ [$$-240A]\ * #,##0.00_ ;_ [$$-240A]\ * \-#,##0.00_ ;_ [$$-240A]\ * &quot;-&quot;??_ ;_ @_ "/>
    <numFmt numFmtId="184" formatCode="_ [$$-240A]\ * #,##0_ ;_ [$$-240A]\ * \-#,##0_ ;_ [$$-240A]\ * &quot;-&quot;_ ;_ @_ "/>
    <numFmt numFmtId="185" formatCode="0.0000%"/>
    <numFmt numFmtId="186" formatCode="[$$-240A]\ #,##0.00"/>
    <numFmt numFmtId="187" formatCode="_([$$-240A]\ * #,##0.00_);_([$$-240A]\ * \(#,##0.00\);_([$$-240A]\ 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#,##0.000"/>
    <numFmt numFmtId="194" formatCode="_([$$-240A]\ * #,##0.000_);_([$$-240A]\ * \(#,##0.000\);_([$$-240A]\ * &quot;-&quot;??_);_(@_)"/>
    <numFmt numFmtId="195" formatCode="_([$$-240A]\ * #,##0.0000_);_([$$-240A]\ * \(#,##0.0000\);_([$$-240A]\ * &quot;-&quot;??_);_(@_)"/>
    <numFmt numFmtId="196" formatCode="_([$$-240A]\ * #,##0.0_);_([$$-240A]\ * \(#,##0.0\);_([$$-240A]\ * &quot;-&quot;??_);_(@_)"/>
    <numFmt numFmtId="197" formatCode="_([$$-240A]\ * #,##0_);_([$$-240A]\ * \(#,##0\);_([$$-240A]\ * &quot;-&quot;??_);_(@_)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</numFmts>
  <fonts count="57">
    <font>
      <sz val="10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name val="Courier"/>
      <family val="3"/>
    </font>
    <font>
      <b/>
      <sz val="14"/>
      <name val="Arial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left" inden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0" fontId="9" fillId="0" borderId="0" xfId="0" applyFont="1" applyFill="1" applyAlignment="1">
      <alignment/>
    </xf>
    <xf numFmtId="184" fontId="0" fillId="0" borderId="0" xfId="49" applyNumberFormat="1" applyFont="1" applyFill="1" applyAlignment="1">
      <alignment horizontal="right"/>
    </xf>
    <xf numFmtId="183" fontId="1" fillId="0" borderId="11" xfId="0" applyNumberFormat="1" applyFont="1" applyBorder="1" applyAlignment="1">
      <alignment horizontal="center" vertical="center" wrapText="1"/>
    </xf>
    <xf numFmtId="184" fontId="0" fillId="0" borderId="0" xfId="0" applyNumberFormat="1" applyFill="1" applyAlignment="1">
      <alignment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 wrapText="1"/>
    </xf>
    <xf numFmtId="0" fontId="12" fillId="0" borderId="0" xfId="0" applyFont="1" applyFill="1" applyAlignment="1">
      <alignment horizontal="centerContinuous"/>
    </xf>
    <xf numFmtId="185" fontId="12" fillId="0" borderId="0" xfId="55" applyNumberFormat="1" applyFont="1" applyFill="1" applyAlignment="1">
      <alignment horizontal="centerContinuous"/>
    </xf>
    <xf numFmtId="185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Continuous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left"/>
    </xf>
    <xf numFmtId="43" fontId="12" fillId="0" borderId="13" xfId="50" applyFont="1" applyFill="1" applyBorder="1" applyAlignment="1">
      <alignment horizontal="left"/>
    </xf>
    <xf numFmtId="185" fontId="12" fillId="0" borderId="14" xfId="0" applyNumberFormat="1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left"/>
    </xf>
    <xf numFmtId="186" fontId="12" fillId="0" borderId="13" xfId="0" applyNumberFormat="1" applyFont="1" applyFill="1" applyBorder="1" applyAlignment="1">
      <alignment horizontal="left"/>
    </xf>
    <xf numFmtId="186" fontId="13" fillId="0" borderId="14" xfId="0" applyNumberFormat="1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85" fontId="12" fillId="0" borderId="13" xfId="55" applyNumberFormat="1" applyFont="1" applyFill="1" applyBorder="1" applyAlignment="1">
      <alignment/>
    </xf>
    <xf numFmtId="185" fontId="11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left"/>
      <protection/>
    </xf>
    <xf numFmtId="185" fontId="12" fillId="0" borderId="13" xfId="55" applyNumberFormat="1" applyFont="1" applyFill="1" applyBorder="1" applyAlignment="1" applyProtection="1">
      <alignment horizontal="right"/>
      <protection/>
    </xf>
    <xf numFmtId="185" fontId="11" fillId="0" borderId="14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85" fontId="12" fillId="0" borderId="13" xfId="55" applyNumberFormat="1" applyFont="1" applyFill="1" applyBorder="1" applyAlignment="1">
      <alignment/>
    </xf>
    <xf numFmtId="185" fontId="11" fillId="0" borderId="14" xfId="0" applyNumberFormat="1" applyFont="1" applyFill="1" applyBorder="1" applyAlignment="1">
      <alignment/>
    </xf>
    <xf numFmtId="185" fontId="12" fillId="0" borderId="13" xfId="55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4" fontId="7" fillId="0" borderId="15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13" xfId="55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5" fillId="0" borderId="16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9" fontId="0" fillId="0" borderId="18" xfId="0" applyNumberFormat="1" applyFill="1" applyBorder="1" applyAlignment="1">
      <alignment/>
    </xf>
    <xf numFmtId="185" fontId="0" fillId="0" borderId="18" xfId="55" applyNumberFormat="1" applyFill="1" applyBorder="1" applyAlignment="1">
      <alignment/>
    </xf>
    <xf numFmtId="185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wrapText="1"/>
    </xf>
    <xf numFmtId="185" fontId="0" fillId="0" borderId="0" xfId="55" applyNumberFormat="1" applyFill="1" applyAlignment="1">
      <alignment/>
    </xf>
    <xf numFmtId="185" fontId="0" fillId="0" borderId="0" xfId="0" applyNumberFormat="1" applyFill="1" applyAlignment="1">
      <alignment/>
    </xf>
    <xf numFmtId="184" fontId="8" fillId="0" borderId="0" xfId="0" applyNumberFormat="1" applyFont="1" applyFill="1" applyBorder="1" applyAlignment="1">
      <alignment horizontal="justify" vertical="center" wrapText="1"/>
    </xf>
    <xf numFmtId="10" fontId="9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184" fontId="1" fillId="35" borderId="11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/>
    </xf>
    <xf numFmtId="4" fontId="1" fillId="33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indent="1"/>
    </xf>
    <xf numFmtId="2" fontId="10" fillId="0" borderId="0" xfId="0" applyNumberFormat="1" applyFont="1" applyFill="1" applyAlignment="1">
      <alignment horizontal="left" indent="1"/>
    </xf>
    <xf numFmtId="184" fontId="1" fillId="35" borderId="26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Fill="1" applyAlignment="1">
      <alignment/>
    </xf>
    <xf numFmtId="0" fontId="10" fillId="0" borderId="0" xfId="0" applyFont="1" applyAlignment="1">
      <alignment horizontal="left" indent="1"/>
    </xf>
    <xf numFmtId="2" fontId="10" fillId="0" borderId="0" xfId="0" applyNumberFormat="1" applyFont="1" applyAlignment="1">
      <alignment horizontal="left" indent="1"/>
    </xf>
    <xf numFmtId="184" fontId="1" fillId="0" borderId="0" xfId="0" applyNumberFormat="1" applyFont="1" applyAlignment="1">
      <alignment/>
    </xf>
    <xf numFmtId="184" fontId="2" fillId="36" borderId="27" xfId="0" applyNumberFormat="1" applyFont="1" applyFill="1" applyBorder="1" applyAlignment="1">
      <alignment horizontal="justify" vertical="center" wrapText="1"/>
    </xf>
    <xf numFmtId="184" fontId="19" fillId="36" borderId="28" xfId="0" applyNumberFormat="1" applyFont="1" applyFill="1" applyBorder="1" applyAlignment="1">
      <alignment horizontal="justify" vertical="center" wrapText="1"/>
    </xf>
    <xf numFmtId="184" fontId="2" fillId="36" borderId="29" xfId="0" applyNumberFormat="1" applyFont="1" applyFill="1" applyBorder="1" applyAlignment="1">
      <alignment horizontal="justify" vertical="center" wrapText="1"/>
    </xf>
    <xf numFmtId="0" fontId="1" fillId="35" borderId="30" xfId="0" applyFont="1" applyFill="1" applyBorder="1" applyAlignment="1">
      <alignment horizontal="justify" vertical="center" wrapText="1"/>
    </xf>
    <xf numFmtId="0" fontId="1" fillId="35" borderId="25" xfId="0" applyFont="1" applyFill="1" applyBorder="1" applyAlignment="1">
      <alignment horizontal="justify" vertical="center" wrapText="1"/>
    </xf>
    <xf numFmtId="0" fontId="2" fillId="36" borderId="31" xfId="0" applyFont="1" applyFill="1" applyBorder="1" applyAlignment="1">
      <alignment horizontal="justify" vertical="center" wrapText="1"/>
    </xf>
    <xf numFmtId="0" fontId="19" fillId="36" borderId="32" xfId="0" applyFont="1" applyFill="1" applyBorder="1" applyAlignment="1">
      <alignment horizontal="justify" vertical="center" wrapText="1"/>
    </xf>
    <xf numFmtId="0" fontId="2" fillId="36" borderId="33" xfId="0" applyFont="1" applyFill="1" applyBorder="1" applyAlignment="1">
      <alignment horizontal="justify" vertical="center" wrapText="1"/>
    </xf>
    <xf numFmtId="0" fontId="10" fillId="0" borderId="0" xfId="0" applyFont="1" applyAlignment="1">
      <alignment/>
    </xf>
    <xf numFmtId="182" fontId="1" fillId="33" borderId="26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" fillId="33" borderId="26" xfId="0" applyFont="1" applyFill="1" applyBorder="1" applyAlignment="1">
      <alignment horizontal="justify" vertical="center" wrapText="1"/>
    </xf>
    <xf numFmtId="3" fontId="1" fillId="37" borderId="10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 horizontal="left" indent="1"/>
    </xf>
    <xf numFmtId="9" fontId="10" fillId="0" borderId="35" xfId="55" applyFont="1" applyFill="1" applyBorder="1" applyAlignment="1">
      <alignment horizontal="left" indent="1"/>
    </xf>
    <xf numFmtId="184" fontId="10" fillId="0" borderId="27" xfId="0" applyNumberFormat="1" applyFont="1" applyFill="1" applyBorder="1" applyAlignment="1">
      <alignment/>
    </xf>
    <xf numFmtId="0" fontId="56" fillId="0" borderId="36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2" fontId="10" fillId="0" borderId="15" xfId="0" applyNumberFormat="1" applyFont="1" applyFill="1" applyBorder="1" applyAlignment="1">
      <alignment horizontal="left" indent="1"/>
    </xf>
    <xf numFmtId="9" fontId="10" fillId="0" borderId="15" xfId="55" applyFont="1" applyFill="1" applyBorder="1" applyAlignment="1">
      <alignment horizontal="left" indent="1"/>
    </xf>
    <xf numFmtId="184" fontId="10" fillId="0" borderId="28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2" fontId="10" fillId="0" borderId="38" xfId="0" applyNumberFormat="1" applyFont="1" applyFill="1" applyBorder="1" applyAlignment="1">
      <alignment horizontal="left" indent="1"/>
    </xf>
    <xf numFmtId="9" fontId="10" fillId="0" borderId="38" xfId="55" applyFont="1" applyFill="1" applyBorder="1" applyAlignment="1">
      <alignment horizontal="left" indent="1"/>
    </xf>
    <xf numFmtId="184" fontId="10" fillId="0" borderId="29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8" xfId="0" applyFont="1" applyFill="1" applyBorder="1" applyAlignment="1">
      <alignment horizontal="center"/>
    </xf>
    <xf numFmtId="184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7" fontId="0" fillId="0" borderId="0" xfId="51" applyNumberFormat="1" applyFont="1" applyFill="1" applyAlignment="1">
      <alignment/>
    </xf>
    <xf numFmtId="0" fontId="1" fillId="33" borderId="39" xfId="0" applyFont="1" applyFill="1" applyBorder="1" applyAlignment="1">
      <alignment horizontal="justify" vertical="center" wrapText="1"/>
    </xf>
    <xf numFmtId="0" fontId="10" fillId="33" borderId="21" xfId="0" applyFont="1" applyFill="1" applyBorder="1" applyAlignment="1">
      <alignment/>
    </xf>
    <xf numFmtId="0" fontId="10" fillId="33" borderId="40" xfId="0" applyFont="1" applyFill="1" applyBorder="1" applyAlignment="1">
      <alignment/>
    </xf>
    <xf numFmtId="0" fontId="1" fillId="35" borderId="41" xfId="0" applyFont="1" applyFill="1" applyBorder="1" applyAlignment="1">
      <alignment horizontal="justify" vertical="center" wrapText="1"/>
    </xf>
    <xf numFmtId="184" fontId="1" fillId="35" borderId="42" xfId="0" applyNumberFormat="1" applyFont="1" applyFill="1" applyBorder="1" applyAlignment="1">
      <alignment horizontal="justify" vertical="center" wrapText="1"/>
    </xf>
    <xf numFmtId="3" fontId="10" fillId="0" borderId="15" xfId="0" applyNumberFormat="1" applyFont="1" applyBorder="1" applyAlignment="1">
      <alignment/>
    </xf>
    <xf numFmtId="2" fontId="10" fillId="0" borderId="15" xfId="0" applyNumberFormat="1" applyFont="1" applyBorder="1" applyAlignment="1">
      <alignment horizontal="left" indent="1"/>
    </xf>
    <xf numFmtId="9" fontId="10" fillId="0" borderId="15" xfId="55" applyFont="1" applyBorder="1" applyAlignment="1">
      <alignment horizontal="left" indent="1"/>
    </xf>
    <xf numFmtId="3" fontId="10" fillId="0" borderId="35" xfId="0" applyNumberFormat="1" applyFont="1" applyBorder="1" applyAlignment="1">
      <alignment/>
    </xf>
    <xf numFmtId="2" fontId="10" fillId="0" borderId="35" xfId="0" applyNumberFormat="1" applyFont="1" applyBorder="1" applyAlignment="1">
      <alignment horizontal="left" indent="1"/>
    </xf>
    <xf numFmtId="184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3" fontId="10" fillId="0" borderId="38" xfId="0" applyNumberFormat="1" applyFont="1" applyBorder="1" applyAlignment="1">
      <alignment/>
    </xf>
    <xf numFmtId="2" fontId="10" fillId="0" borderId="38" xfId="0" applyNumberFormat="1" applyFont="1" applyBorder="1" applyAlignment="1">
      <alignment horizontal="left" indent="1"/>
    </xf>
    <xf numFmtId="9" fontId="10" fillId="0" borderId="38" xfId="55" applyFont="1" applyBorder="1" applyAlignment="1">
      <alignment horizontal="left" indent="1"/>
    </xf>
    <xf numFmtId="184" fontId="10" fillId="0" borderId="29" xfId="0" applyNumberFormat="1" applyFont="1" applyBorder="1" applyAlignment="1">
      <alignment/>
    </xf>
    <xf numFmtId="0" fontId="0" fillId="0" borderId="0" xfId="0" applyFont="1" applyAlignment="1">
      <alignment horizontal="center"/>
    </xf>
    <xf numFmtId="181" fontId="12" fillId="0" borderId="0" xfId="48" applyFont="1" applyFill="1" applyAlignment="1">
      <alignment/>
    </xf>
    <xf numFmtId="180" fontId="12" fillId="0" borderId="0" xfId="51" applyFont="1" applyFill="1" applyAlignment="1">
      <alignment/>
    </xf>
    <xf numFmtId="187" fontId="12" fillId="0" borderId="0" xfId="51" applyNumberFormat="1" applyFont="1" applyFill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33" borderId="46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0" fillId="0" borderId="0" xfId="0" applyFont="1" applyAlignment="1">
      <alignment/>
    </xf>
    <xf numFmtId="185" fontId="11" fillId="0" borderId="47" xfId="55" applyNumberFormat="1" applyFont="1" applyFill="1" applyBorder="1" applyAlignment="1">
      <alignment horizontal="center"/>
    </xf>
    <xf numFmtId="185" fontId="11" fillId="0" borderId="48" xfId="55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9" fillId="36" borderId="35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justify" wrapText="1"/>
    </xf>
    <xf numFmtId="0" fontId="3" fillId="0" borderId="47" xfId="0" applyFont="1" applyBorder="1" applyAlignment="1">
      <alignment horizontal="center"/>
    </xf>
    <xf numFmtId="9" fontId="10" fillId="0" borderId="15" xfId="55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Factor multiplicador TC_2009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75" zoomScaleNormal="75" zoomScalePageLayoutView="0" workbookViewId="0" topLeftCell="A1">
      <selection activeCell="J15" sqref="J15"/>
    </sheetView>
  </sheetViews>
  <sheetFormatPr defaultColWidth="11.421875" defaultRowHeight="12.75"/>
  <cols>
    <col min="1" max="1" width="4.00390625" style="73" customWidth="1"/>
    <col min="2" max="2" width="57.421875" style="74" customWidth="1"/>
    <col min="3" max="3" width="48.57421875" style="72" hidden="1" customWidth="1"/>
    <col min="4" max="4" width="10.7109375" style="72" customWidth="1"/>
    <col min="5" max="5" width="18.7109375" style="75" customWidth="1"/>
    <col min="6" max="6" width="24.7109375" style="76" customWidth="1"/>
    <col min="7" max="8" width="11.421875" style="72" customWidth="1"/>
    <col min="9" max="9" width="19.57421875" style="72" bestFit="1" customWidth="1"/>
    <col min="10" max="10" width="11.421875" style="72" customWidth="1"/>
    <col min="11" max="11" width="22.421875" style="72" bestFit="1" customWidth="1"/>
    <col min="12" max="16384" width="11.421875" style="72" customWidth="1"/>
  </cols>
  <sheetData>
    <row r="1" spans="1:6" s="27" customFormat="1" ht="15">
      <c r="A1" s="22"/>
      <c r="B1" s="23"/>
      <c r="C1" s="24"/>
      <c r="D1" s="24"/>
      <c r="E1" s="25"/>
      <c r="F1" s="26"/>
    </row>
    <row r="2" spans="1:6" s="27" customFormat="1" ht="30">
      <c r="A2" s="22"/>
      <c r="B2" s="28" t="s">
        <v>57</v>
      </c>
      <c r="C2" s="24"/>
      <c r="D2" s="24"/>
      <c r="E2" s="25"/>
      <c r="F2" s="26"/>
    </row>
    <row r="3" spans="1:6" s="27" customFormat="1" ht="15">
      <c r="A3" s="22"/>
      <c r="B3" s="23"/>
      <c r="C3" s="24"/>
      <c r="D3" s="24"/>
      <c r="E3" s="25"/>
      <c r="F3" s="26"/>
    </row>
    <row r="4" spans="1:6" s="27" customFormat="1" ht="15">
      <c r="A4" s="22"/>
      <c r="B4" s="29" t="s">
        <v>107</v>
      </c>
      <c r="C4" s="30"/>
      <c r="D4" s="31" t="s">
        <v>58</v>
      </c>
      <c r="E4" s="32">
        <v>515000</v>
      </c>
      <c r="F4" s="33"/>
    </row>
    <row r="5" spans="1:6" s="27" customFormat="1" ht="20.25">
      <c r="A5" s="22"/>
      <c r="B5" s="29" t="s">
        <v>59</v>
      </c>
      <c r="C5" s="30"/>
      <c r="D5" s="34"/>
      <c r="E5" s="35">
        <f>3500*E4</f>
        <v>1802500000</v>
      </c>
      <c r="F5" s="36" t="s">
        <v>60</v>
      </c>
    </row>
    <row r="6" spans="1:6" s="27" customFormat="1" ht="15">
      <c r="A6" s="22"/>
      <c r="B6" s="23"/>
      <c r="C6" s="24"/>
      <c r="D6" s="189" t="s">
        <v>108</v>
      </c>
      <c r="E6" s="189"/>
      <c r="F6" s="190"/>
    </row>
    <row r="7" spans="1:6" s="39" customFormat="1" ht="15">
      <c r="A7" s="37"/>
      <c r="B7" s="38"/>
      <c r="D7" s="191" t="s">
        <v>61</v>
      </c>
      <c r="E7" s="192"/>
      <c r="F7" s="193"/>
    </row>
    <row r="8" spans="1:6" s="39" customFormat="1" ht="15">
      <c r="A8" s="40">
        <v>1</v>
      </c>
      <c r="B8" s="41" t="s">
        <v>62</v>
      </c>
      <c r="C8" s="42"/>
      <c r="D8" s="43"/>
      <c r="E8" s="44"/>
      <c r="F8" s="45">
        <v>1</v>
      </c>
    </row>
    <row r="9" spans="1:6" s="39" customFormat="1" ht="15">
      <c r="A9" s="40"/>
      <c r="B9" s="46"/>
      <c r="C9" s="42"/>
      <c r="D9" s="43"/>
      <c r="E9" s="44"/>
      <c r="F9" s="45"/>
    </row>
    <row r="10" spans="1:6" s="39" customFormat="1" ht="15">
      <c r="A10" s="40">
        <v>2</v>
      </c>
      <c r="B10" s="41" t="s">
        <v>63</v>
      </c>
      <c r="C10" s="42"/>
      <c r="D10" s="43"/>
      <c r="E10" s="44"/>
      <c r="F10" s="45">
        <f>+SUM(E11:E22)</f>
        <v>0.5964566297172098</v>
      </c>
    </row>
    <row r="11" spans="1:6" s="39" customFormat="1" ht="15">
      <c r="A11" s="40"/>
      <c r="B11" s="47" t="s">
        <v>139</v>
      </c>
      <c r="C11" s="48"/>
      <c r="D11" s="49"/>
      <c r="E11" s="50">
        <v>0.08333333333333333</v>
      </c>
      <c r="F11" s="51"/>
    </row>
    <row r="12" spans="1:6" s="39" customFormat="1" ht="15">
      <c r="A12" s="40"/>
      <c r="B12" s="47" t="s">
        <v>64</v>
      </c>
      <c r="C12" s="48"/>
      <c r="D12" s="49"/>
      <c r="E12" s="50">
        <v>0.01</v>
      </c>
      <c r="F12" s="51"/>
    </row>
    <row r="13" spans="1:6" s="39" customFormat="1" ht="15">
      <c r="A13" s="40"/>
      <c r="B13" s="47" t="s">
        <v>65</v>
      </c>
      <c r="C13" s="48"/>
      <c r="D13" s="49"/>
      <c r="E13" s="50">
        <v>0.08333333333333333</v>
      </c>
      <c r="F13" s="51"/>
    </row>
    <row r="14" spans="1:6" s="39" customFormat="1" ht="15">
      <c r="A14" s="40"/>
      <c r="B14" s="47" t="s">
        <v>66</v>
      </c>
      <c r="C14" s="48"/>
      <c r="D14" s="49"/>
      <c r="E14" s="50">
        <v>0.0417</v>
      </c>
      <c r="F14" s="51"/>
    </row>
    <row r="15" spans="1:6" s="39" customFormat="1" ht="15">
      <c r="A15" s="40"/>
      <c r="B15" s="47" t="s">
        <v>67</v>
      </c>
      <c r="C15" s="48"/>
      <c r="D15" s="49"/>
      <c r="E15" s="50">
        <v>0.085</v>
      </c>
      <c r="F15" s="51"/>
    </row>
    <row r="16" spans="1:6" s="39" customFormat="1" ht="15">
      <c r="A16" s="40"/>
      <c r="B16" s="47" t="s">
        <v>68</v>
      </c>
      <c r="C16" s="48"/>
      <c r="D16" s="49"/>
      <c r="E16" s="50">
        <v>0.12</v>
      </c>
      <c r="F16" s="51"/>
    </row>
    <row r="17" spans="1:6" s="39" customFormat="1" ht="15">
      <c r="A17" s="40"/>
      <c r="B17" s="47" t="s">
        <v>69</v>
      </c>
      <c r="C17" s="48"/>
      <c r="D17" s="49"/>
      <c r="E17" s="50">
        <v>0.0696</v>
      </c>
      <c r="F17" s="51"/>
    </row>
    <row r="18" spans="1:6" s="39" customFormat="1" ht="15">
      <c r="A18" s="40"/>
      <c r="B18" s="47" t="s">
        <v>70</v>
      </c>
      <c r="C18" s="48"/>
      <c r="D18" s="49"/>
      <c r="E18" s="50">
        <v>0.04</v>
      </c>
      <c r="F18" s="51"/>
    </row>
    <row r="19" spans="1:6" s="39" customFormat="1" ht="15">
      <c r="A19" s="40"/>
      <c r="B19" s="47" t="s">
        <v>71</v>
      </c>
      <c r="C19" s="48"/>
      <c r="D19" s="49"/>
      <c r="E19" s="50">
        <v>0.03</v>
      </c>
      <c r="F19" s="51"/>
    </row>
    <row r="20" spans="1:6" s="39" customFormat="1" ht="15">
      <c r="A20" s="40"/>
      <c r="B20" s="47" t="s">
        <v>72</v>
      </c>
      <c r="C20" s="48"/>
      <c r="D20" s="49"/>
      <c r="E20" s="50">
        <v>0.02</v>
      </c>
      <c r="F20" s="51"/>
    </row>
    <row r="21" spans="1:6" s="39" customFormat="1" ht="15">
      <c r="A21" s="40"/>
      <c r="B21" s="47" t="s">
        <v>73</v>
      </c>
      <c r="C21" s="48"/>
      <c r="D21" s="49"/>
      <c r="E21" s="50">
        <v>0.0046</v>
      </c>
      <c r="F21" s="51"/>
    </row>
    <row r="22" spans="1:6" s="39" customFormat="1" ht="15">
      <c r="A22" s="40"/>
      <c r="B22" s="47" t="s">
        <v>74</v>
      </c>
      <c r="C22" s="48"/>
      <c r="D22" s="49"/>
      <c r="E22" s="50">
        <v>0.00888996305054302</v>
      </c>
      <c r="F22" s="51"/>
    </row>
    <row r="23" spans="1:6" s="39" customFormat="1" ht="15">
      <c r="A23" s="40"/>
      <c r="B23" s="52"/>
      <c r="C23" s="53"/>
      <c r="D23" s="54"/>
      <c r="E23" s="55"/>
      <c r="F23" s="56"/>
    </row>
    <row r="24" spans="1:6" s="39" customFormat="1" ht="15">
      <c r="A24" s="40">
        <v>3</v>
      </c>
      <c r="B24" s="41" t="s">
        <v>75</v>
      </c>
      <c r="C24" s="42"/>
      <c r="D24" s="43"/>
      <c r="E24" s="44"/>
      <c r="F24" s="45">
        <f>+SUM(E25:E37)</f>
        <v>0.3700000000000001</v>
      </c>
    </row>
    <row r="25" spans="1:11" s="39" customFormat="1" ht="15">
      <c r="A25" s="40"/>
      <c r="B25" s="46" t="s">
        <v>76</v>
      </c>
      <c r="C25" s="42"/>
      <c r="D25" s="43"/>
      <c r="E25" s="44">
        <v>0.08</v>
      </c>
      <c r="F25" s="45"/>
      <c r="K25" s="170"/>
    </row>
    <row r="26" spans="1:6" s="39" customFormat="1" ht="15">
      <c r="A26" s="40"/>
      <c r="B26" s="52" t="s">
        <v>138</v>
      </c>
      <c r="C26" s="42"/>
      <c r="D26" s="43"/>
      <c r="E26" s="44">
        <v>0.02</v>
      </c>
      <c r="F26" s="45"/>
    </row>
    <row r="27" spans="1:6" s="39" customFormat="1" ht="15">
      <c r="A27" s="40"/>
      <c r="B27" s="46" t="s">
        <v>77</v>
      </c>
      <c r="C27" s="42"/>
      <c r="D27" s="43"/>
      <c r="E27" s="55">
        <v>0.025</v>
      </c>
      <c r="F27" s="45"/>
    </row>
    <row r="28" spans="1:6" s="39" customFormat="1" ht="15">
      <c r="A28" s="40"/>
      <c r="B28" s="46" t="s">
        <v>78</v>
      </c>
      <c r="C28" s="42"/>
      <c r="D28" s="43"/>
      <c r="E28" s="44">
        <v>0.025</v>
      </c>
      <c r="F28" s="45"/>
    </row>
    <row r="29" spans="1:6" s="39" customFormat="1" ht="15">
      <c r="A29" s="40"/>
      <c r="B29" s="46" t="s">
        <v>79</v>
      </c>
      <c r="C29" s="42"/>
      <c r="D29" s="43"/>
      <c r="E29" s="44">
        <v>0.03</v>
      </c>
      <c r="F29" s="45"/>
    </row>
    <row r="30" spans="1:6" s="39" customFormat="1" ht="15">
      <c r="A30" s="40"/>
      <c r="B30" s="46" t="s">
        <v>80</v>
      </c>
      <c r="C30" s="42"/>
      <c r="D30" s="43"/>
      <c r="E30" s="44">
        <v>0.01</v>
      </c>
      <c r="F30" s="45"/>
    </row>
    <row r="31" spans="1:6" s="39" customFormat="1" ht="15">
      <c r="A31" s="40"/>
      <c r="B31" s="46" t="s">
        <v>81</v>
      </c>
      <c r="C31" s="42"/>
      <c r="D31" s="43"/>
      <c r="E31" s="44">
        <v>0.05</v>
      </c>
      <c r="F31" s="45"/>
    </row>
    <row r="32" spans="1:6" s="39" customFormat="1" ht="15">
      <c r="A32" s="40"/>
      <c r="B32" s="46" t="s">
        <v>82</v>
      </c>
      <c r="C32" s="42"/>
      <c r="D32" s="43"/>
      <c r="E32" s="44">
        <v>0.02</v>
      </c>
      <c r="F32" s="45"/>
    </row>
    <row r="33" spans="1:6" s="39" customFormat="1" ht="15">
      <c r="A33" s="40"/>
      <c r="B33" s="46" t="s">
        <v>83</v>
      </c>
      <c r="C33" s="42"/>
      <c r="D33" s="43"/>
      <c r="E33" s="44">
        <v>0.025</v>
      </c>
      <c r="F33" s="45"/>
    </row>
    <row r="34" spans="1:6" s="39" customFormat="1" ht="15">
      <c r="A34" s="40"/>
      <c r="B34" s="46" t="s">
        <v>84</v>
      </c>
      <c r="C34" s="42"/>
      <c r="D34" s="43"/>
      <c r="E34" s="57">
        <v>0.02</v>
      </c>
      <c r="F34" s="45"/>
    </row>
    <row r="35" spans="1:6" s="39" customFormat="1" ht="15">
      <c r="A35" s="40"/>
      <c r="B35" s="46" t="s">
        <v>85</v>
      </c>
      <c r="C35" s="42"/>
      <c r="D35" s="43"/>
      <c r="E35" s="44">
        <v>0.03</v>
      </c>
      <c r="F35" s="45"/>
    </row>
    <row r="36" spans="1:6" s="39" customFormat="1" ht="15">
      <c r="A36" s="40"/>
      <c r="B36" s="46" t="s">
        <v>86</v>
      </c>
      <c r="C36" s="42"/>
      <c r="D36" s="43"/>
      <c r="E36" s="44">
        <v>0.035</v>
      </c>
      <c r="F36" s="45"/>
    </row>
    <row r="37" spans="1:6" s="39" customFormat="1" ht="15">
      <c r="A37" s="40"/>
      <c r="B37" s="46" t="s">
        <v>87</v>
      </c>
      <c r="C37" s="42"/>
      <c r="D37" s="43"/>
      <c r="E37" s="44">
        <v>0</v>
      </c>
      <c r="F37" s="45"/>
    </row>
    <row r="38" spans="1:6" s="39" customFormat="1" ht="15">
      <c r="A38" s="40"/>
      <c r="B38" s="46"/>
      <c r="C38" s="42"/>
      <c r="D38" s="43"/>
      <c r="E38" s="44"/>
      <c r="F38" s="45"/>
    </row>
    <row r="39" spans="1:6" s="39" customFormat="1" ht="32.25" customHeight="1">
      <c r="A39" s="40">
        <v>4</v>
      </c>
      <c r="B39" s="41" t="s">
        <v>88</v>
      </c>
      <c r="C39" s="42"/>
      <c r="D39" s="43"/>
      <c r="E39" s="44"/>
      <c r="F39" s="45">
        <f>+SUM(E40:E47)</f>
        <v>0.11523368003685164</v>
      </c>
    </row>
    <row r="40" spans="1:6" s="39" customFormat="1" ht="15">
      <c r="A40" s="40"/>
      <c r="B40" s="46" t="s">
        <v>89</v>
      </c>
      <c r="C40" s="58" t="s">
        <v>90</v>
      </c>
      <c r="D40" s="43"/>
      <c r="E40" s="44">
        <v>0</v>
      </c>
      <c r="F40" s="45"/>
    </row>
    <row r="41" spans="1:9" s="39" customFormat="1" ht="15">
      <c r="A41" s="40"/>
      <c r="B41" s="46" t="s">
        <v>91</v>
      </c>
      <c r="C41" s="58" t="s">
        <v>92</v>
      </c>
      <c r="D41" s="43"/>
      <c r="E41" s="44">
        <v>0.0020007832132601486</v>
      </c>
      <c r="F41" s="45"/>
      <c r="I41" s="168"/>
    </row>
    <row r="42" spans="1:6" s="39" customFormat="1" ht="15">
      <c r="A42" s="40"/>
      <c r="B42" s="46" t="s">
        <v>93</v>
      </c>
      <c r="C42" s="58" t="s">
        <v>94</v>
      </c>
      <c r="D42" s="43"/>
      <c r="E42" s="44">
        <v>0.028582617332287837</v>
      </c>
      <c r="F42" s="45"/>
    </row>
    <row r="43" spans="1:6" s="39" customFormat="1" ht="15">
      <c r="A43" s="40"/>
      <c r="B43" s="46" t="s">
        <v>95</v>
      </c>
      <c r="C43" s="58" t="s">
        <v>96</v>
      </c>
      <c r="D43" s="43"/>
      <c r="E43" s="44">
        <v>0.014291308666143919</v>
      </c>
      <c r="F43" s="45"/>
    </row>
    <row r="44" spans="1:6" s="39" customFormat="1" ht="15">
      <c r="A44" s="40"/>
      <c r="B44" s="46" t="s">
        <v>97</v>
      </c>
      <c r="C44" s="58" t="s">
        <v>94</v>
      </c>
      <c r="D44" s="43"/>
      <c r="E44" s="44">
        <v>0.028582617332287837</v>
      </c>
      <c r="F44" s="45"/>
    </row>
    <row r="45" spans="1:6" s="39" customFormat="1" ht="15">
      <c r="A45" s="40"/>
      <c r="B45" s="46" t="s">
        <v>98</v>
      </c>
      <c r="C45" s="58" t="s">
        <v>99</v>
      </c>
      <c r="D45" s="43"/>
      <c r="E45" s="44">
        <v>0.005304933776872622</v>
      </c>
      <c r="F45" s="45"/>
    </row>
    <row r="46" spans="1:11" s="39" customFormat="1" ht="15">
      <c r="A46" s="40"/>
      <c r="B46" s="46" t="s">
        <v>100</v>
      </c>
      <c r="C46" s="58" t="s">
        <v>101</v>
      </c>
      <c r="D46" s="43"/>
      <c r="E46" s="44">
        <v>0.009946750831636167</v>
      </c>
      <c r="F46" s="45"/>
      <c r="K46" s="169"/>
    </row>
    <row r="47" spans="1:6" s="39" customFormat="1" ht="15">
      <c r="A47" s="40"/>
      <c r="B47" s="46" t="s">
        <v>102</v>
      </c>
      <c r="C47" s="58" t="s">
        <v>103</v>
      </c>
      <c r="D47" s="43"/>
      <c r="E47" s="44">
        <v>0.026524668884363112</v>
      </c>
      <c r="F47" s="45"/>
    </row>
    <row r="48" spans="1:6" s="39" customFormat="1" ht="15">
      <c r="A48" s="40"/>
      <c r="B48" s="46"/>
      <c r="C48" s="58"/>
      <c r="D48" s="43"/>
      <c r="E48" s="44"/>
      <c r="F48" s="45"/>
    </row>
    <row r="49" spans="1:6" s="39" customFormat="1" ht="15">
      <c r="A49" s="40">
        <v>5</v>
      </c>
      <c r="B49" s="41" t="s">
        <v>104</v>
      </c>
      <c r="C49" s="42"/>
      <c r="D49" s="43"/>
      <c r="E49" s="44"/>
      <c r="F49" s="45">
        <f>0.005*SUM(F6:F38)</f>
        <v>0.00983228314858605</v>
      </c>
    </row>
    <row r="50" spans="1:6" s="39" customFormat="1" ht="15">
      <c r="A50" s="40"/>
      <c r="B50" s="41"/>
      <c r="C50" s="42"/>
      <c r="D50" s="43"/>
      <c r="E50" s="44"/>
      <c r="F50" s="45"/>
    </row>
    <row r="51" spans="1:6" s="39" customFormat="1" ht="18.75" customHeight="1">
      <c r="A51" s="40">
        <v>6</v>
      </c>
      <c r="B51" s="41" t="s">
        <v>105</v>
      </c>
      <c r="C51" s="42"/>
      <c r="D51" s="43"/>
      <c r="E51" s="44"/>
      <c r="F51" s="45">
        <f>0.1*SUM(F8:F47)</f>
        <v>0.20816903097540618</v>
      </c>
    </row>
    <row r="52" spans="1:6" s="39" customFormat="1" ht="15">
      <c r="A52" s="40"/>
      <c r="B52" s="41"/>
      <c r="C52" s="42"/>
      <c r="D52" s="43"/>
      <c r="E52" s="44"/>
      <c r="F52" s="45"/>
    </row>
    <row r="53" spans="1:6" s="65" customFormat="1" ht="15.75">
      <c r="A53" s="59"/>
      <c r="B53" s="60" t="s">
        <v>106</v>
      </c>
      <c r="C53" s="61"/>
      <c r="D53" s="62"/>
      <c r="E53" s="63"/>
      <c r="F53" s="64">
        <f>+SUM(F8:F51)</f>
        <v>2.299691623878054</v>
      </c>
    </row>
    <row r="54" spans="1:6" ht="18">
      <c r="A54" s="66"/>
      <c r="B54" s="67"/>
      <c r="C54" s="68"/>
      <c r="D54" s="69"/>
      <c r="E54" s="70"/>
      <c r="F54" s="71"/>
    </row>
  </sheetData>
  <sheetProtection/>
  <mergeCells count="2">
    <mergeCell ref="D6:F6"/>
    <mergeCell ref="D7:F7"/>
  </mergeCells>
  <printOptions horizontalCentered="1" verticalCentered="1"/>
  <pageMargins left="0.2" right="0.2" top="0.53" bottom="0.37" header="0" footer="0"/>
  <pageSetup fitToWidth="2" fitToHeight="1"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B86"/>
  <sheetViews>
    <sheetView view="pageBreakPreview" zoomScale="115" zoomScaleSheetLayoutView="115" zoomScalePageLayoutView="0" workbookViewId="0" topLeftCell="B2">
      <pane xSplit="2" ySplit="8" topLeftCell="D54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E75" sqref="E75"/>
    </sheetView>
  </sheetViews>
  <sheetFormatPr defaultColWidth="11.421875" defaultRowHeight="12.75"/>
  <cols>
    <col min="2" max="2" width="0.9921875" style="7" customWidth="1"/>
    <col min="3" max="3" width="56.8515625" style="0" bestFit="1" customWidth="1"/>
    <col min="4" max="4" width="10.140625" style="1" customWidth="1"/>
    <col min="5" max="5" width="11.421875" style="1" customWidth="1"/>
    <col min="6" max="6" width="8.7109375" style="1" bestFit="1" customWidth="1"/>
    <col min="7" max="20" width="6.140625" style="0" customWidth="1"/>
    <col min="21" max="21" width="7.28125" style="0" customWidth="1"/>
    <col min="22" max="22" width="7.28125" style="2" customWidth="1"/>
    <col min="23" max="23" width="17.00390625" style="16" bestFit="1" customWidth="1"/>
    <col min="24" max="24" width="1.1484375" style="7" customWidth="1"/>
    <col min="25" max="25" width="15.421875" style="0" bestFit="1" customWidth="1"/>
    <col min="26" max="26" width="13.28125" style="0" customWidth="1"/>
  </cols>
  <sheetData>
    <row r="2" ht="6" customHeight="1" thickBot="1"/>
    <row r="3" spans="3:23" s="7" customFormat="1" ht="20.25" customHeight="1" thickBot="1">
      <c r="C3" s="80" t="s">
        <v>134</v>
      </c>
      <c r="D3" s="207">
        <f>+W67</f>
        <v>3373206400.883105</v>
      </c>
      <c r="E3" s="208"/>
      <c r="F3" s="209"/>
      <c r="G3" s="210"/>
      <c r="H3" s="210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81"/>
    </row>
    <row r="4" spans="3:26" s="7" customFormat="1" ht="6" customHeight="1">
      <c r="C4" s="84"/>
      <c r="D4" s="85"/>
      <c r="E4" s="86"/>
      <c r="F4" s="87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3"/>
      <c r="X4" s="8"/>
      <c r="Y4" s="8"/>
      <c r="Z4" s="8"/>
    </row>
    <row r="5" spans="3:28" s="7" customFormat="1" ht="40.5" customHeight="1">
      <c r="C5" s="212" t="s">
        <v>123</v>
      </c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19"/>
      <c r="Y5" s="19"/>
      <c r="Z5" s="19"/>
      <c r="AB5" s="19"/>
    </row>
    <row r="6" spans="3:23" s="7" customFormat="1" ht="3" customHeight="1"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3:23" s="7" customFormat="1" ht="12.75">
      <c r="C7" s="6" t="s">
        <v>33</v>
      </c>
      <c r="D7" s="88"/>
      <c r="E7" s="89">
        <v>14</v>
      </c>
      <c r="F7" s="214" t="s">
        <v>21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83"/>
    </row>
    <row r="8" spans="3:23" s="7" customFormat="1" ht="6" customHeight="1" thickBot="1">
      <c r="C8" s="5"/>
      <c r="D8" s="9"/>
      <c r="E8" s="9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17"/>
    </row>
    <row r="9" spans="3:23" s="14" customFormat="1" ht="23.25" thickBot="1">
      <c r="C9" s="90" t="s">
        <v>132</v>
      </c>
      <c r="D9" s="90" t="s">
        <v>29</v>
      </c>
      <c r="E9" s="15" t="s">
        <v>0</v>
      </c>
      <c r="F9" s="123" t="s">
        <v>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5" t="s">
        <v>27</v>
      </c>
      <c r="M9" s="15" t="s">
        <v>37</v>
      </c>
      <c r="N9" s="15" t="s">
        <v>38</v>
      </c>
      <c r="O9" s="15" t="s">
        <v>40</v>
      </c>
      <c r="P9" s="15" t="s">
        <v>48</v>
      </c>
      <c r="Q9" s="15" t="s">
        <v>49</v>
      </c>
      <c r="R9" s="15" t="s">
        <v>51</v>
      </c>
      <c r="S9" s="15" t="s">
        <v>52</v>
      </c>
      <c r="T9" s="15" t="s">
        <v>53</v>
      </c>
      <c r="U9" s="15" t="s">
        <v>54</v>
      </c>
      <c r="V9" s="79" t="s">
        <v>20</v>
      </c>
      <c r="W9" s="20" t="s">
        <v>2</v>
      </c>
    </row>
    <row r="10" spans="2:24" s="4" customFormat="1" ht="13.5" thickBot="1">
      <c r="B10" s="7"/>
      <c r="C10" s="122" t="s">
        <v>3</v>
      </c>
      <c r="D10" s="204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6"/>
      <c r="X10" s="146"/>
    </row>
    <row r="11" spans="3:23" s="7" customFormat="1" ht="12.75" customHeight="1">
      <c r="C11" s="124" t="s">
        <v>109</v>
      </c>
      <c r="D11" s="171">
        <v>1</v>
      </c>
      <c r="E11" s="172">
        <v>2</v>
      </c>
      <c r="F11" s="125">
        <v>6400000</v>
      </c>
      <c r="G11" s="126">
        <v>1</v>
      </c>
      <c r="H11" s="126">
        <v>1</v>
      </c>
      <c r="I11" s="126">
        <v>1</v>
      </c>
      <c r="J11" s="126">
        <v>1</v>
      </c>
      <c r="K11" s="126">
        <v>1</v>
      </c>
      <c r="L11" s="126">
        <v>1</v>
      </c>
      <c r="M11" s="126">
        <v>1</v>
      </c>
      <c r="N11" s="126">
        <v>1</v>
      </c>
      <c r="O11" s="126">
        <v>1</v>
      </c>
      <c r="P11" s="126">
        <v>1</v>
      </c>
      <c r="Q11" s="126">
        <v>1</v>
      </c>
      <c r="R11" s="126">
        <v>1</v>
      </c>
      <c r="S11" s="126">
        <v>1</v>
      </c>
      <c r="T11" s="126">
        <v>1</v>
      </c>
      <c r="U11" s="127">
        <f>+V11/$E$7</f>
        <v>1</v>
      </c>
      <c r="V11" s="126">
        <f aca="true" t="shared" si="0" ref="V11:V17">SUM(G11:T11)</f>
        <v>14</v>
      </c>
      <c r="W11" s="128">
        <f aca="true" t="shared" si="1" ref="W11:W18">F11*V11*D11</f>
        <v>89600000</v>
      </c>
    </row>
    <row r="12" spans="3:23" s="7" customFormat="1" ht="12.75" customHeight="1">
      <c r="C12" s="129" t="s">
        <v>41</v>
      </c>
      <c r="D12" s="173">
        <v>2</v>
      </c>
      <c r="E12" s="174">
        <v>4</v>
      </c>
      <c r="F12" s="130">
        <v>4600000</v>
      </c>
      <c r="G12" s="131">
        <v>1</v>
      </c>
      <c r="H12" s="131">
        <v>1</v>
      </c>
      <c r="I12" s="131">
        <v>1</v>
      </c>
      <c r="J12" s="131">
        <v>1</v>
      </c>
      <c r="K12" s="131">
        <v>1</v>
      </c>
      <c r="L12" s="131">
        <v>1</v>
      </c>
      <c r="M12" s="131">
        <v>1</v>
      </c>
      <c r="N12" s="131">
        <v>1</v>
      </c>
      <c r="O12" s="131">
        <v>1</v>
      </c>
      <c r="P12" s="131">
        <v>1</v>
      </c>
      <c r="Q12" s="131">
        <v>1</v>
      </c>
      <c r="R12" s="131">
        <v>1</v>
      </c>
      <c r="S12" s="131">
        <v>1</v>
      </c>
      <c r="T12" s="131">
        <v>1</v>
      </c>
      <c r="U12" s="132">
        <f>+V12/$E$7</f>
        <v>1</v>
      </c>
      <c r="V12" s="131">
        <f t="shared" si="0"/>
        <v>14</v>
      </c>
      <c r="W12" s="133">
        <f t="shared" si="1"/>
        <v>128800000</v>
      </c>
    </row>
    <row r="13" spans="3:23" s="7" customFormat="1" ht="12.75" customHeight="1">
      <c r="C13" s="134" t="s">
        <v>42</v>
      </c>
      <c r="D13" s="173">
        <v>1</v>
      </c>
      <c r="E13" s="174">
        <v>5</v>
      </c>
      <c r="F13" s="130">
        <v>4000000</v>
      </c>
      <c r="G13" s="131">
        <v>1</v>
      </c>
      <c r="H13" s="131">
        <v>1</v>
      </c>
      <c r="I13" s="131">
        <v>1</v>
      </c>
      <c r="J13" s="131">
        <v>1</v>
      </c>
      <c r="K13" s="131">
        <v>1</v>
      </c>
      <c r="L13" s="131">
        <v>1</v>
      </c>
      <c r="M13" s="131">
        <v>1</v>
      </c>
      <c r="N13" s="131">
        <v>1</v>
      </c>
      <c r="O13" s="131">
        <v>1</v>
      </c>
      <c r="P13" s="131">
        <v>0.25</v>
      </c>
      <c r="Q13" s="131">
        <v>0.25</v>
      </c>
      <c r="R13" s="131">
        <v>0.25</v>
      </c>
      <c r="S13" s="131">
        <v>0.25</v>
      </c>
      <c r="T13" s="131">
        <v>0.25</v>
      </c>
      <c r="U13" s="132">
        <f aca="true" t="shared" si="2" ref="U13:U35">+V13/$E$7</f>
        <v>0.7321428571428571</v>
      </c>
      <c r="V13" s="131">
        <f t="shared" si="0"/>
        <v>10.25</v>
      </c>
      <c r="W13" s="133">
        <f t="shared" si="1"/>
        <v>41000000</v>
      </c>
    </row>
    <row r="14" spans="3:23" s="7" customFormat="1" ht="12.75" customHeight="1">
      <c r="C14" s="134" t="s">
        <v>44</v>
      </c>
      <c r="D14" s="173">
        <v>1</v>
      </c>
      <c r="E14" s="174">
        <v>5</v>
      </c>
      <c r="F14" s="130">
        <v>4000000</v>
      </c>
      <c r="G14" s="131">
        <v>1</v>
      </c>
      <c r="H14" s="131">
        <v>1</v>
      </c>
      <c r="I14" s="131">
        <v>1</v>
      </c>
      <c r="J14" s="131">
        <v>1</v>
      </c>
      <c r="K14" s="131">
        <v>1</v>
      </c>
      <c r="L14" s="131">
        <v>1</v>
      </c>
      <c r="M14" s="131">
        <v>1</v>
      </c>
      <c r="N14" s="131">
        <v>1</v>
      </c>
      <c r="O14" s="131">
        <v>1</v>
      </c>
      <c r="P14" s="131">
        <v>1</v>
      </c>
      <c r="Q14" s="131">
        <v>1</v>
      </c>
      <c r="R14" s="131">
        <v>1</v>
      </c>
      <c r="S14" s="131">
        <v>1</v>
      </c>
      <c r="T14" s="131">
        <v>1</v>
      </c>
      <c r="U14" s="132">
        <f t="shared" si="2"/>
        <v>1</v>
      </c>
      <c r="V14" s="131">
        <f t="shared" si="0"/>
        <v>14</v>
      </c>
      <c r="W14" s="133">
        <f t="shared" si="1"/>
        <v>56000000</v>
      </c>
    </row>
    <row r="15" spans="3:23" s="7" customFormat="1" ht="12.75" customHeight="1">
      <c r="C15" s="134" t="s">
        <v>45</v>
      </c>
      <c r="D15" s="173">
        <v>1</v>
      </c>
      <c r="E15" s="174">
        <v>5</v>
      </c>
      <c r="F15" s="130">
        <v>4000000</v>
      </c>
      <c r="G15" s="131">
        <v>1</v>
      </c>
      <c r="H15" s="131">
        <v>1</v>
      </c>
      <c r="I15" s="131">
        <v>1</v>
      </c>
      <c r="J15" s="131">
        <v>1</v>
      </c>
      <c r="K15" s="131">
        <v>1</v>
      </c>
      <c r="L15" s="131">
        <v>1</v>
      </c>
      <c r="M15" s="131">
        <v>1</v>
      </c>
      <c r="N15" s="131">
        <v>1</v>
      </c>
      <c r="O15" s="131">
        <v>1</v>
      </c>
      <c r="P15" s="131">
        <v>0.25</v>
      </c>
      <c r="Q15" s="131">
        <v>0.25</v>
      </c>
      <c r="R15" s="131">
        <v>0.25</v>
      </c>
      <c r="S15" s="131">
        <v>0.25</v>
      </c>
      <c r="T15" s="131">
        <v>0.25</v>
      </c>
      <c r="U15" s="132">
        <f t="shared" si="2"/>
        <v>0.7321428571428571</v>
      </c>
      <c r="V15" s="131">
        <f t="shared" si="0"/>
        <v>10.25</v>
      </c>
      <c r="W15" s="133">
        <f t="shared" si="1"/>
        <v>41000000</v>
      </c>
    </row>
    <row r="16" spans="3:23" s="7" customFormat="1" ht="12.75" customHeight="1">
      <c r="C16" s="134" t="s">
        <v>46</v>
      </c>
      <c r="D16" s="173">
        <v>1</v>
      </c>
      <c r="E16" s="174">
        <v>5</v>
      </c>
      <c r="F16" s="130">
        <v>4000000</v>
      </c>
      <c r="G16" s="131">
        <v>1</v>
      </c>
      <c r="H16" s="131">
        <v>1</v>
      </c>
      <c r="I16" s="131">
        <v>1</v>
      </c>
      <c r="J16" s="131">
        <v>1</v>
      </c>
      <c r="K16" s="131">
        <v>1</v>
      </c>
      <c r="L16" s="131">
        <v>1</v>
      </c>
      <c r="M16" s="131">
        <v>1</v>
      </c>
      <c r="N16" s="131">
        <v>1</v>
      </c>
      <c r="O16" s="131">
        <v>1</v>
      </c>
      <c r="P16" s="131">
        <v>1</v>
      </c>
      <c r="Q16" s="131">
        <v>1</v>
      </c>
      <c r="R16" s="131">
        <v>1</v>
      </c>
      <c r="S16" s="131">
        <v>1</v>
      </c>
      <c r="T16" s="131">
        <v>1</v>
      </c>
      <c r="U16" s="132">
        <f t="shared" si="2"/>
        <v>1</v>
      </c>
      <c r="V16" s="131">
        <f t="shared" si="0"/>
        <v>14</v>
      </c>
      <c r="W16" s="133">
        <f t="shared" si="1"/>
        <v>56000000</v>
      </c>
    </row>
    <row r="17" spans="3:23" s="7" customFormat="1" ht="12.75" customHeight="1">
      <c r="C17" s="134" t="s">
        <v>47</v>
      </c>
      <c r="D17" s="173">
        <v>1</v>
      </c>
      <c r="E17" s="174">
        <v>5</v>
      </c>
      <c r="F17" s="130">
        <v>4000000</v>
      </c>
      <c r="G17" s="131">
        <v>1</v>
      </c>
      <c r="H17" s="131">
        <v>1</v>
      </c>
      <c r="I17" s="131">
        <v>1</v>
      </c>
      <c r="J17" s="131">
        <v>1</v>
      </c>
      <c r="K17" s="131">
        <v>1</v>
      </c>
      <c r="L17" s="131">
        <v>1</v>
      </c>
      <c r="M17" s="131">
        <v>1</v>
      </c>
      <c r="N17" s="131">
        <v>1</v>
      </c>
      <c r="O17" s="131">
        <v>1</v>
      </c>
      <c r="P17" s="131">
        <v>1</v>
      </c>
      <c r="Q17" s="131">
        <v>1</v>
      </c>
      <c r="R17" s="131">
        <v>1</v>
      </c>
      <c r="S17" s="131">
        <v>1</v>
      </c>
      <c r="T17" s="131">
        <v>1</v>
      </c>
      <c r="U17" s="132">
        <f t="shared" si="2"/>
        <v>1</v>
      </c>
      <c r="V17" s="131">
        <f t="shared" si="0"/>
        <v>14</v>
      </c>
      <c r="W17" s="133">
        <f t="shared" si="1"/>
        <v>56000000</v>
      </c>
    </row>
    <row r="18" spans="3:23" s="7" customFormat="1" ht="12.75" customHeight="1">
      <c r="C18" s="134" t="s">
        <v>110</v>
      </c>
      <c r="D18" s="194">
        <v>5</v>
      </c>
      <c r="E18" s="195">
        <v>6</v>
      </c>
      <c r="F18" s="201">
        <v>3500000</v>
      </c>
      <c r="G18" s="202">
        <v>1</v>
      </c>
      <c r="H18" s="202">
        <v>1</v>
      </c>
      <c r="I18" s="202">
        <v>1</v>
      </c>
      <c r="J18" s="202">
        <v>1</v>
      </c>
      <c r="K18" s="202">
        <v>1</v>
      </c>
      <c r="L18" s="202">
        <v>1</v>
      </c>
      <c r="M18" s="202">
        <v>1</v>
      </c>
      <c r="N18" s="202">
        <v>1</v>
      </c>
      <c r="O18" s="202">
        <v>1</v>
      </c>
      <c r="P18" s="202">
        <v>1</v>
      </c>
      <c r="Q18" s="202">
        <v>1</v>
      </c>
      <c r="R18" s="202">
        <v>1</v>
      </c>
      <c r="S18" s="202">
        <v>1</v>
      </c>
      <c r="T18" s="202">
        <v>1</v>
      </c>
      <c r="U18" s="215">
        <f t="shared" si="2"/>
        <v>1</v>
      </c>
      <c r="V18" s="202">
        <f>SUM(G18:T22)</f>
        <v>14</v>
      </c>
      <c r="W18" s="201">
        <f t="shared" si="1"/>
        <v>245000000</v>
      </c>
    </row>
    <row r="19" spans="3:23" s="7" customFormat="1" ht="12.75" customHeight="1">
      <c r="C19" s="134" t="s">
        <v>111</v>
      </c>
      <c r="D19" s="194"/>
      <c r="E19" s="195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15"/>
      <c r="V19" s="202"/>
      <c r="W19" s="201"/>
    </row>
    <row r="20" spans="3:23" s="7" customFormat="1" ht="12.75" customHeight="1">
      <c r="C20" s="134" t="s">
        <v>114</v>
      </c>
      <c r="D20" s="194"/>
      <c r="E20" s="195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15"/>
      <c r="V20" s="202"/>
      <c r="W20" s="201"/>
    </row>
    <row r="21" spans="3:23" s="7" customFormat="1" ht="12.75" customHeight="1">
      <c r="C21" s="134" t="s">
        <v>112</v>
      </c>
      <c r="D21" s="194"/>
      <c r="E21" s="195"/>
      <c r="F21" s="201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15"/>
      <c r="V21" s="202"/>
      <c r="W21" s="201"/>
    </row>
    <row r="22" spans="3:23" s="7" customFormat="1" ht="12.75" customHeight="1">
      <c r="C22" s="134" t="s">
        <v>113</v>
      </c>
      <c r="D22" s="194"/>
      <c r="E22" s="195"/>
      <c r="F22" s="201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15"/>
      <c r="V22" s="202"/>
      <c r="W22" s="201"/>
    </row>
    <row r="23" spans="3:23" s="7" customFormat="1" ht="12.75" customHeight="1">
      <c r="C23" s="134" t="s">
        <v>55</v>
      </c>
      <c r="D23" s="173">
        <v>2</v>
      </c>
      <c r="E23" s="174">
        <v>7</v>
      </c>
      <c r="F23" s="130">
        <v>2800000</v>
      </c>
      <c r="G23" s="131">
        <v>1</v>
      </c>
      <c r="H23" s="131">
        <v>1</v>
      </c>
      <c r="I23" s="131">
        <v>1</v>
      </c>
      <c r="J23" s="131">
        <v>1</v>
      </c>
      <c r="K23" s="131">
        <v>1</v>
      </c>
      <c r="L23" s="131">
        <v>1</v>
      </c>
      <c r="M23" s="131">
        <v>1</v>
      </c>
      <c r="N23" s="131">
        <v>1</v>
      </c>
      <c r="O23" s="131">
        <v>1</v>
      </c>
      <c r="P23" s="131">
        <v>1</v>
      </c>
      <c r="Q23" s="131">
        <v>1</v>
      </c>
      <c r="R23" s="131">
        <v>1</v>
      </c>
      <c r="S23" s="131">
        <v>1</v>
      </c>
      <c r="T23" s="131">
        <v>1</v>
      </c>
      <c r="U23" s="132">
        <f t="shared" si="2"/>
        <v>1</v>
      </c>
      <c r="V23" s="131">
        <f aca="true" t="shared" si="3" ref="V23:V36">SUM(G23:T23)</f>
        <v>14</v>
      </c>
      <c r="W23" s="133">
        <f aca="true" t="shared" si="4" ref="W23:W36">F23*V23*D23</f>
        <v>78400000</v>
      </c>
    </row>
    <row r="24" spans="3:23" s="7" customFormat="1" ht="12.75" customHeight="1">
      <c r="C24" s="134" t="s">
        <v>133</v>
      </c>
      <c r="D24" s="173">
        <v>1</v>
      </c>
      <c r="E24" s="174">
        <v>7</v>
      </c>
      <c r="F24" s="130">
        <v>2800000</v>
      </c>
      <c r="G24" s="131">
        <v>1</v>
      </c>
      <c r="H24" s="131">
        <v>1</v>
      </c>
      <c r="I24" s="131">
        <v>1</v>
      </c>
      <c r="J24" s="131">
        <v>1</v>
      </c>
      <c r="K24" s="131">
        <v>1</v>
      </c>
      <c r="L24" s="131">
        <v>1</v>
      </c>
      <c r="M24" s="131">
        <v>1</v>
      </c>
      <c r="N24" s="131">
        <v>1</v>
      </c>
      <c r="O24" s="131">
        <v>1</v>
      </c>
      <c r="P24" s="131">
        <v>1</v>
      </c>
      <c r="Q24" s="131">
        <v>1</v>
      </c>
      <c r="R24" s="131">
        <v>1</v>
      </c>
      <c r="S24" s="131">
        <v>1</v>
      </c>
      <c r="T24" s="131">
        <v>1</v>
      </c>
      <c r="U24" s="132">
        <f t="shared" si="2"/>
        <v>1</v>
      </c>
      <c r="V24" s="131">
        <f t="shared" si="3"/>
        <v>14</v>
      </c>
      <c r="W24" s="133">
        <f t="shared" si="4"/>
        <v>39200000</v>
      </c>
    </row>
    <row r="25" spans="3:23" s="7" customFormat="1" ht="12.75" customHeight="1">
      <c r="C25" s="134" t="s">
        <v>43</v>
      </c>
      <c r="D25" s="173">
        <v>1</v>
      </c>
      <c r="E25" s="174">
        <v>5</v>
      </c>
      <c r="F25" s="130">
        <f>+F16</f>
        <v>4000000</v>
      </c>
      <c r="G25" s="131">
        <v>1</v>
      </c>
      <c r="H25" s="131">
        <v>1</v>
      </c>
      <c r="I25" s="131">
        <v>1</v>
      </c>
      <c r="J25" s="131">
        <v>1</v>
      </c>
      <c r="K25" s="131">
        <v>1</v>
      </c>
      <c r="L25" s="131">
        <v>1</v>
      </c>
      <c r="M25" s="131">
        <v>1</v>
      </c>
      <c r="N25" s="131">
        <v>1</v>
      </c>
      <c r="O25" s="131">
        <v>1</v>
      </c>
      <c r="P25" s="131">
        <v>1</v>
      </c>
      <c r="Q25" s="131">
        <v>1</v>
      </c>
      <c r="R25" s="131">
        <v>1</v>
      </c>
      <c r="S25" s="131">
        <v>1</v>
      </c>
      <c r="T25" s="131">
        <v>1</v>
      </c>
      <c r="U25" s="132">
        <f t="shared" si="2"/>
        <v>1</v>
      </c>
      <c r="V25" s="131">
        <f t="shared" si="3"/>
        <v>14</v>
      </c>
      <c r="W25" s="133">
        <f t="shared" si="4"/>
        <v>56000000</v>
      </c>
    </row>
    <row r="26" spans="3:23" s="7" customFormat="1" ht="12.75" customHeight="1">
      <c r="C26" s="134" t="s">
        <v>50</v>
      </c>
      <c r="D26" s="173">
        <v>1</v>
      </c>
      <c r="E26" s="174">
        <v>7</v>
      </c>
      <c r="F26" s="130">
        <v>2800000</v>
      </c>
      <c r="G26" s="131">
        <v>1</v>
      </c>
      <c r="H26" s="131">
        <v>1</v>
      </c>
      <c r="I26" s="131">
        <v>1</v>
      </c>
      <c r="J26" s="131">
        <v>1</v>
      </c>
      <c r="K26" s="131">
        <v>1</v>
      </c>
      <c r="L26" s="131">
        <v>1</v>
      </c>
      <c r="M26" s="131">
        <v>1</v>
      </c>
      <c r="N26" s="131">
        <v>1</v>
      </c>
      <c r="O26" s="131">
        <v>1</v>
      </c>
      <c r="P26" s="131">
        <v>1</v>
      </c>
      <c r="Q26" s="131">
        <v>1</v>
      </c>
      <c r="R26" s="131">
        <v>1</v>
      </c>
      <c r="S26" s="131">
        <v>1</v>
      </c>
      <c r="T26" s="131">
        <v>1</v>
      </c>
      <c r="U26" s="132">
        <f t="shared" si="2"/>
        <v>1</v>
      </c>
      <c r="V26" s="131">
        <f t="shared" si="3"/>
        <v>14</v>
      </c>
      <c r="W26" s="133">
        <f t="shared" si="4"/>
        <v>39200000</v>
      </c>
    </row>
    <row r="27" spans="3:23" s="7" customFormat="1" ht="12.75" customHeight="1">
      <c r="C27" s="134" t="s">
        <v>126</v>
      </c>
      <c r="D27" s="173">
        <v>1</v>
      </c>
      <c r="E27" s="174" t="s">
        <v>125</v>
      </c>
      <c r="F27" s="130">
        <v>3000000</v>
      </c>
      <c r="G27" s="131">
        <v>1</v>
      </c>
      <c r="H27" s="131">
        <v>1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2">
        <f>+V27/$E$7</f>
        <v>0.14285714285714285</v>
      </c>
      <c r="V27" s="131">
        <f t="shared" si="3"/>
        <v>2</v>
      </c>
      <c r="W27" s="133">
        <f t="shared" si="4"/>
        <v>6000000</v>
      </c>
    </row>
    <row r="28" spans="3:23" s="7" customFormat="1" ht="12.75" customHeight="1">
      <c r="C28" s="134" t="s">
        <v>118</v>
      </c>
      <c r="D28" s="173">
        <v>1</v>
      </c>
      <c r="E28" s="174">
        <v>3</v>
      </c>
      <c r="F28" s="130">
        <v>5200000</v>
      </c>
      <c r="G28" s="131">
        <v>1</v>
      </c>
      <c r="H28" s="131">
        <v>0.1</v>
      </c>
      <c r="I28" s="131">
        <v>0.1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2">
        <f t="shared" si="2"/>
        <v>0.08571428571428573</v>
      </c>
      <c r="V28" s="131">
        <f t="shared" si="3"/>
        <v>1.2000000000000002</v>
      </c>
      <c r="W28" s="133">
        <f t="shared" si="4"/>
        <v>6240000.000000001</v>
      </c>
    </row>
    <row r="29" spans="3:23" s="7" customFormat="1" ht="12.75" customHeight="1">
      <c r="C29" s="134" t="s">
        <v>119</v>
      </c>
      <c r="D29" s="173">
        <v>1</v>
      </c>
      <c r="E29" s="174">
        <v>3</v>
      </c>
      <c r="F29" s="130">
        <v>5200000</v>
      </c>
      <c r="G29" s="131">
        <v>1</v>
      </c>
      <c r="H29" s="131">
        <v>0.1</v>
      </c>
      <c r="I29" s="131">
        <v>0.1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2">
        <f t="shared" si="2"/>
        <v>0.08571428571428573</v>
      </c>
      <c r="V29" s="131">
        <f t="shared" si="3"/>
        <v>1.2000000000000002</v>
      </c>
      <c r="W29" s="133">
        <f t="shared" si="4"/>
        <v>6240000.000000001</v>
      </c>
    </row>
    <row r="30" spans="3:23" s="7" customFormat="1" ht="12.75" customHeight="1">
      <c r="C30" s="134" t="s">
        <v>120</v>
      </c>
      <c r="D30" s="173">
        <v>1</v>
      </c>
      <c r="E30" s="174">
        <v>3</v>
      </c>
      <c r="F30" s="130">
        <v>5200000</v>
      </c>
      <c r="G30" s="131">
        <v>1</v>
      </c>
      <c r="H30" s="131">
        <v>0.1</v>
      </c>
      <c r="I30" s="131">
        <v>0.1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2">
        <f t="shared" si="2"/>
        <v>0.08571428571428573</v>
      </c>
      <c r="V30" s="131">
        <f t="shared" si="3"/>
        <v>1.2000000000000002</v>
      </c>
      <c r="W30" s="133">
        <f t="shared" si="4"/>
        <v>6240000.000000001</v>
      </c>
    </row>
    <row r="31" spans="3:23" s="7" customFormat="1" ht="12.75" customHeight="1">
      <c r="C31" s="134" t="s">
        <v>121</v>
      </c>
      <c r="D31" s="173">
        <v>1</v>
      </c>
      <c r="E31" s="174">
        <v>3</v>
      </c>
      <c r="F31" s="130">
        <v>5200000</v>
      </c>
      <c r="G31" s="131">
        <v>1</v>
      </c>
      <c r="H31" s="131">
        <v>0.1</v>
      </c>
      <c r="I31" s="131">
        <v>0.1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2">
        <f t="shared" si="2"/>
        <v>0.08571428571428573</v>
      </c>
      <c r="V31" s="131">
        <f t="shared" si="3"/>
        <v>1.2000000000000002</v>
      </c>
      <c r="W31" s="133">
        <f t="shared" si="4"/>
        <v>6240000.000000001</v>
      </c>
    </row>
    <row r="32" spans="3:23" s="7" customFormat="1" ht="12.75" customHeight="1">
      <c r="C32" s="134" t="s">
        <v>124</v>
      </c>
      <c r="D32" s="173">
        <v>1</v>
      </c>
      <c r="E32" s="174">
        <v>3</v>
      </c>
      <c r="F32" s="130">
        <v>5200000</v>
      </c>
      <c r="G32" s="131">
        <v>1</v>
      </c>
      <c r="H32" s="131">
        <v>0.1</v>
      </c>
      <c r="I32" s="131">
        <v>0.1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>
        <f t="shared" si="2"/>
        <v>0.08571428571428573</v>
      </c>
      <c r="V32" s="131">
        <f t="shared" si="3"/>
        <v>1.2000000000000002</v>
      </c>
      <c r="W32" s="133">
        <f t="shared" si="4"/>
        <v>6240000.000000001</v>
      </c>
    </row>
    <row r="33" spans="3:23" s="7" customFormat="1" ht="12.75" customHeight="1">
      <c r="C33" s="134" t="s">
        <v>122</v>
      </c>
      <c r="D33" s="173">
        <v>1</v>
      </c>
      <c r="E33" s="174">
        <v>3</v>
      </c>
      <c r="F33" s="130">
        <v>5200000</v>
      </c>
      <c r="G33" s="131">
        <v>1</v>
      </c>
      <c r="H33" s="131">
        <v>0.1</v>
      </c>
      <c r="I33" s="131">
        <v>0.1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>
        <f t="shared" si="2"/>
        <v>0.08571428571428573</v>
      </c>
      <c r="V33" s="131">
        <f t="shared" si="3"/>
        <v>1.2000000000000002</v>
      </c>
      <c r="W33" s="133">
        <f t="shared" si="4"/>
        <v>6240000.000000001</v>
      </c>
    </row>
    <row r="34" spans="3:23" s="7" customFormat="1" ht="12.75" customHeight="1">
      <c r="C34" s="134" t="s">
        <v>127</v>
      </c>
      <c r="D34" s="173">
        <v>1</v>
      </c>
      <c r="E34" s="174">
        <v>4</v>
      </c>
      <c r="F34" s="130">
        <v>4400000</v>
      </c>
      <c r="G34" s="131">
        <v>1</v>
      </c>
      <c r="H34" s="131">
        <v>0.15</v>
      </c>
      <c r="I34" s="131">
        <v>0.15</v>
      </c>
      <c r="J34" s="131">
        <v>0.15</v>
      </c>
      <c r="K34" s="131">
        <v>0.15</v>
      </c>
      <c r="L34" s="131">
        <v>0.15</v>
      </c>
      <c r="M34" s="131">
        <v>0.15</v>
      </c>
      <c r="N34" s="131">
        <v>0.15</v>
      </c>
      <c r="O34" s="131">
        <v>0.15</v>
      </c>
      <c r="P34" s="131">
        <v>0.15</v>
      </c>
      <c r="Q34" s="131">
        <v>0.15</v>
      </c>
      <c r="R34" s="131">
        <v>0.15</v>
      </c>
      <c r="S34" s="131">
        <v>0.15</v>
      </c>
      <c r="T34" s="131">
        <v>0.15</v>
      </c>
      <c r="U34" s="132">
        <f t="shared" si="2"/>
        <v>0.21071428571428563</v>
      </c>
      <c r="V34" s="131">
        <f t="shared" si="3"/>
        <v>2.949999999999999</v>
      </c>
      <c r="W34" s="133">
        <f t="shared" si="4"/>
        <v>12979999.999999994</v>
      </c>
    </row>
    <row r="35" spans="3:23" s="7" customFormat="1" ht="12.75" customHeight="1">
      <c r="C35" s="134" t="s">
        <v>128</v>
      </c>
      <c r="D35" s="173">
        <v>1</v>
      </c>
      <c r="E35" s="174" t="s">
        <v>125</v>
      </c>
      <c r="F35" s="130">
        <v>4400000</v>
      </c>
      <c r="G35" s="131">
        <v>0.15</v>
      </c>
      <c r="H35" s="131">
        <v>0.15</v>
      </c>
      <c r="I35" s="131">
        <v>0.15</v>
      </c>
      <c r="J35" s="131">
        <v>0.15</v>
      </c>
      <c r="K35" s="131">
        <v>0.15</v>
      </c>
      <c r="L35" s="131">
        <v>0.15</v>
      </c>
      <c r="M35" s="131">
        <v>0.15</v>
      </c>
      <c r="N35" s="131">
        <v>0.15</v>
      </c>
      <c r="O35" s="131">
        <v>0.15</v>
      </c>
      <c r="P35" s="131">
        <v>0.15</v>
      </c>
      <c r="Q35" s="131">
        <v>0.15</v>
      </c>
      <c r="R35" s="131">
        <v>0.15</v>
      </c>
      <c r="S35" s="131">
        <v>0.15</v>
      </c>
      <c r="T35" s="131">
        <v>0.15</v>
      </c>
      <c r="U35" s="132">
        <f t="shared" si="2"/>
        <v>0.14999999999999997</v>
      </c>
      <c r="V35" s="131">
        <f t="shared" si="3"/>
        <v>2.0999999999999996</v>
      </c>
      <c r="W35" s="133">
        <f t="shared" si="4"/>
        <v>9239999.999999998</v>
      </c>
    </row>
    <row r="36" spans="3:23" s="7" customFormat="1" ht="12.75" customHeight="1" thickBot="1">
      <c r="C36" s="135" t="s">
        <v>129</v>
      </c>
      <c r="D36" s="175">
        <v>1</v>
      </c>
      <c r="E36" s="174" t="s">
        <v>125</v>
      </c>
      <c r="F36" s="136">
        <v>4400000</v>
      </c>
      <c r="G36" s="137">
        <v>1</v>
      </c>
      <c r="H36" s="137">
        <v>0.1</v>
      </c>
      <c r="I36" s="137">
        <v>0.1</v>
      </c>
      <c r="J36" s="137">
        <v>0.1</v>
      </c>
      <c r="K36" s="137">
        <v>0.1</v>
      </c>
      <c r="L36" s="137">
        <v>0.1</v>
      </c>
      <c r="M36" s="137">
        <v>0.1</v>
      </c>
      <c r="N36" s="137">
        <v>0.1</v>
      </c>
      <c r="O36" s="137">
        <v>0.1</v>
      </c>
      <c r="P36" s="137">
        <v>0.1</v>
      </c>
      <c r="Q36" s="137">
        <v>0.1</v>
      </c>
      <c r="R36" s="137">
        <v>0.1</v>
      </c>
      <c r="S36" s="137">
        <v>0.1</v>
      </c>
      <c r="T36" s="137">
        <v>0.1</v>
      </c>
      <c r="U36" s="138">
        <f>+V36/E7</f>
        <v>0.16428571428571437</v>
      </c>
      <c r="V36" s="137">
        <f t="shared" si="3"/>
        <v>2.300000000000001</v>
      </c>
      <c r="W36" s="139">
        <f t="shared" si="4"/>
        <v>10120000.000000006</v>
      </c>
    </row>
    <row r="37" spans="2:24" s="4" customFormat="1" ht="15" customHeight="1" thickBot="1">
      <c r="B37" s="7"/>
      <c r="C37" s="122" t="s">
        <v>115</v>
      </c>
      <c r="D37" s="176"/>
      <c r="E37" s="177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7"/>
    </row>
    <row r="38" spans="3:23" s="7" customFormat="1" ht="12.75" customHeight="1">
      <c r="C38" s="124" t="s">
        <v>56</v>
      </c>
      <c r="D38" s="171">
        <v>1</v>
      </c>
      <c r="E38" s="172" t="s">
        <v>125</v>
      </c>
      <c r="F38" s="125">
        <v>1750000</v>
      </c>
      <c r="G38" s="126">
        <v>1</v>
      </c>
      <c r="H38" s="126">
        <v>1</v>
      </c>
      <c r="I38" s="126">
        <v>1</v>
      </c>
      <c r="J38" s="126">
        <v>1</v>
      </c>
      <c r="K38" s="126">
        <v>1</v>
      </c>
      <c r="L38" s="126">
        <v>1</v>
      </c>
      <c r="M38" s="126">
        <v>1</v>
      </c>
      <c r="N38" s="126">
        <v>1</v>
      </c>
      <c r="O38" s="126">
        <v>1</v>
      </c>
      <c r="P38" s="126">
        <v>1</v>
      </c>
      <c r="Q38" s="126">
        <v>1</v>
      </c>
      <c r="R38" s="126">
        <v>1</v>
      </c>
      <c r="S38" s="126">
        <v>1</v>
      </c>
      <c r="T38" s="126">
        <v>1</v>
      </c>
      <c r="U38" s="127">
        <f>+V38/E7</f>
        <v>1</v>
      </c>
      <c r="V38" s="126">
        <f>SUM(G38:T38)</f>
        <v>14</v>
      </c>
      <c r="W38" s="128">
        <f>F38*V38*D38</f>
        <v>24500000</v>
      </c>
    </row>
    <row r="39" spans="3:23" s="7" customFormat="1" ht="12.75" customHeight="1">
      <c r="C39" s="134" t="s">
        <v>6</v>
      </c>
      <c r="D39" s="178">
        <v>1</v>
      </c>
      <c r="E39" s="174" t="s">
        <v>125</v>
      </c>
      <c r="F39" s="130">
        <v>1080000</v>
      </c>
      <c r="G39" s="131">
        <v>1</v>
      </c>
      <c r="H39" s="131">
        <v>1</v>
      </c>
      <c r="I39" s="131">
        <v>1</v>
      </c>
      <c r="J39" s="131">
        <v>1</v>
      </c>
      <c r="K39" s="131">
        <v>1</v>
      </c>
      <c r="L39" s="131">
        <v>1</v>
      </c>
      <c r="M39" s="131">
        <v>1</v>
      </c>
      <c r="N39" s="131">
        <v>1</v>
      </c>
      <c r="O39" s="131">
        <v>1</v>
      </c>
      <c r="P39" s="131">
        <v>1</v>
      </c>
      <c r="Q39" s="131">
        <v>1</v>
      </c>
      <c r="R39" s="131">
        <v>1</v>
      </c>
      <c r="S39" s="131">
        <v>1</v>
      </c>
      <c r="T39" s="131">
        <v>1</v>
      </c>
      <c r="U39" s="132">
        <f>+V39/E7</f>
        <v>1</v>
      </c>
      <c r="V39" s="131">
        <f>SUM(G39:T39)</f>
        <v>14</v>
      </c>
      <c r="W39" s="133">
        <f>F39*V39*D39</f>
        <v>15120000</v>
      </c>
    </row>
    <row r="40" spans="3:23" s="7" customFormat="1" ht="12.75" customHeight="1">
      <c r="C40" s="134" t="s">
        <v>7</v>
      </c>
      <c r="D40" s="178">
        <v>1</v>
      </c>
      <c r="E40" s="174" t="s">
        <v>125</v>
      </c>
      <c r="F40" s="130">
        <v>940000</v>
      </c>
      <c r="G40" s="131">
        <v>1</v>
      </c>
      <c r="H40" s="131">
        <v>1</v>
      </c>
      <c r="I40" s="131">
        <v>1</v>
      </c>
      <c r="J40" s="131">
        <v>1</v>
      </c>
      <c r="K40" s="131">
        <v>1</v>
      </c>
      <c r="L40" s="131">
        <v>1</v>
      </c>
      <c r="M40" s="131">
        <v>1</v>
      </c>
      <c r="N40" s="131">
        <v>1</v>
      </c>
      <c r="O40" s="131">
        <v>1</v>
      </c>
      <c r="P40" s="131">
        <v>1</v>
      </c>
      <c r="Q40" s="131">
        <v>1</v>
      </c>
      <c r="R40" s="131">
        <v>1</v>
      </c>
      <c r="S40" s="131">
        <v>1</v>
      </c>
      <c r="T40" s="131">
        <v>1</v>
      </c>
      <c r="U40" s="132">
        <f>+V40/E7</f>
        <v>1</v>
      </c>
      <c r="V40" s="131">
        <f>SUM(G40:T40)</f>
        <v>14</v>
      </c>
      <c r="W40" s="133">
        <f>F40*V40*D40</f>
        <v>13160000</v>
      </c>
    </row>
    <row r="41" spans="3:23" s="7" customFormat="1" ht="12.75" customHeight="1">
      <c r="C41" s="134" t="s">
        <v>34</v>
      </c>
      <c r="D41" s="178">
        <v>1</v>
      </c>
      <c r="E41" s="174" t="s">
        <v>125</v>
      </c>
      <c r="F41" s="130">
        <v>1550000</v>
      </c>
      <c r="G41" s="131">
        <v>1</v>
      </c>
      <c r="H41" s="131">
        <v>1</v>
      </c>
      <c r="I41" s="131">
        <v>1</v>
      </c>
      <c r="J41" s="131">
        <v>1</v>
      </c>
      <c r="K41" s="131">
        <v>1</v>
      </c>
      <c r="L41" s="131">
        <v>1</v>
      </c>
      <c r="M41" s="131">
        <v>1</v>
      </c>
      <c r="N41" s="131">
        <v>1</v>
      </c>
      <c r="O41" s="131">
        <v>1</v>
      </c>
      <c r="P41" s="131">
        <v>1</v>
      </c>
      <c r="Q41" s="131">
        <v>1</v>
      </c>
      <c r="R41" s="131">
        <v>1</v>
      </c>
      <c r="S41" s="131">
        <v>1</v>
      </c>
      <c r="T41" s="131">
        <v>1</v>
      </c>
      <c r="U41" s="132">
        <f>+V41/E7</f>
        <v>1</v>
      </c>
      <c r="V41" s="131">
        <f>SUM(G41:T41)</f>
        <v>14</v>
      </c>
      <c r="W41" s="133">
        <f>F41*V41*D41</f>
        <v>21700000</v>
      </c>
    </row>
    <row r="42" spans="3:23" s="7" customFormat="1" ht="12.75" customHeight="1" thickBot="1">
      <c r="C42" s="135" t="s">
        <v>116</v>
      </c>
      <c r="D42" s="179">
        <v>1</v>
      </c>
      <c r="E42" s="180" t="s">
        <v>125</v>
      </c>
      <c r="F42" s="136">
        <v>1080000</v>
      </c>
      <c r="G42" s="137">
        <v>1</v>
      </c>
      <c r="H42" s="137">
        <v>1</v>
      </c>
      <c r="I42" s="137">
        <v>1</v>
      </c>
      <c r="J42" s="137">
        <v>1</v>
      </c>
      <c r="K42" s="137">
        <v>1</v>
      </c>
      <c r="L42" s="137">
        <v>1</v>
      </c>
      <c r="M42" s="137">
        <v>1</v>
      </c>
      <c r="N42" s="137">
        <v>1</v>
      </c>
      <c r="O42" s="137">
        <v>1</v>
      </c>
      <c r="P42" s="137">
        <v>1</v>
      </c>
      <c r="Q42" s="137">
        <v>1</v>
      </c>
      <c r="R42" s="137">
        <v>1</v>
      </c>
      <c r="S42" s="137">
        <v>1</v>
      </c>
      <c r="T42" s="137">
        <v>1</v>
      </c>
      <c r="U42" s="138">
        <f>+V42/E7</f>
        <v>1</v>
      </c>
      <c r="V42" s="137">
        <f>SUM(G42:T42)</f>
        <v>14</v>
      </c>
      <c r="W42" s="139">
        <f>F42*V42*D42</f>
        <v>15120000</v>
      </c>
    </row>
    <row r="43" spans="2:24" s="4" customFormat="1" ht="15" customHeight="1" thickBot="1">
      <c r="B43" s="7"/>
      <c r="C43" s="149" t="s">
        <v>4</v>
      </c>
      <c r="D43" s="181"/>
      <c r="E43" s="182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1"/>
      <c r="X43" s="7"/>
    </row>
    <row r="44" spans="3:23" s="7" customFormat="1" ht="12.75" customHeight="1">
      <c r="C44" s="140" t="s">
        <v>5</v>
      </c>
      <c r="D44" s="172">
        <v>1</v>
      </c>
      <c r="E44" s="183" t="s">
        <v>125</v>
      </c>
      <c r="F44" s="157">
        <v>1630000</v>
      </c>
      <c r="G44" s="126">
        <v>1</v>
      </c>
      <c r="H44" s="126">
        <v>1</v>
      </c>
      <c r="I44" s="126">
        <v>1</v>
      </c>
      <c r="J44" s="126">
        <v>1</v>
      </c>
      <c r="K44" s="126">
        <v>1</v>
      </c>
      <c r="L44" s="126">
        <v>1</v>
      </c>
      <c r="M44" s="126">
        <v>1</v>
      </c>
      <c r="N44" s="126">
        <v>1</v>
      </c>
      <c r="O44" s="126">
        <v>1</v>
      </c>
      <c r="P44" s="126">
        <v>1</v>
      </c>
      <c r="Q44" s="126">
        <v>1</v>
      </c>
      <c r="R44" s="126">
        <v>1</v>
      </c>
      <c r="S44" s="126">
        <v>1</v>
      </c>
      <c r="T44" s="126">
        <v>1</v>
      </c>
      <c r="U44" s="127">
        <f>+V44/E7</f>
        <v>1</v>
      </c>
      <c r="V44" s="158">
        <f>SUM(G44:T44)</f>
        <v>14</v>
      </c>
      <c r="W44" s="159">
        <f>F44*V44*D44</f>
        <v>22820000</v>
      </c>
    </row>
    <row r="45" spans="3:23" s="7" customFormat="1" ht="12.75" customHeight="1">
      <c r="C45" s="142" t="s">
        <v>117</v>
      </c>
      <c r="D45" s="174">
        <v>1</v>
      </c>
      <c r="E45" s="184" t="s">
        <v>125</v>
      </c>
      <c r="F45" s="154">
        <v>940000</v>
      </c>
      <c r="G45" s="131">
        <v>1</v>
      </c>
      <c r="H45" s="131">
        <v>1</v>
      </c>
      <c r="I45" s="131">
        <v>1</v>
      </c>
      <c r="J45" s="131">
        <v>1</v>
      </c>
      <c r="K45" s="131">
        <v>1</v>
      </c>
      <c r="L45" s="131">
        <v>1</v>
      </c>
      <c r="M45" s="131">
        <v>1</v>
      </c>
      <c r="N45" s="131">
        <v>1</v>
      </c>
      <c r="O45" s="131">
        <v>1</v>
      </c>
      <c r="P45" s="131">
        <v>1</v>
      </c>
      <c r="Q45" s="131">
        <v>1</v>
      </c>
      <c r="R45" s="131">
        <v>1</v>
      </c>
      <c r="S45" s="131">
        <v>1</v>
      </c>
      <c r="T45" s="131">
        <v>1</v>
      </c>
      <c r="U45" s="132">
        <f>+V45/E7</f>
        <v>1</v>
      </c>
      <c r="V45" s="155">
        <f>SUM(G45:T45)</f>
        <v>14</v>
      </c>
      <c r="W45" s="160">
        <f>F45*V45*D45</f>
        <v>13160000</v>
      </c>
    </row>
    <row r="46" spans="3:23" s="7" customFormat="1" ht="12.75" customHeight="1">
      <c r="C46" s="161" t="s">
        <v>8</v>
      </c>
      <c r="D46" s="184">
        <v>1</v>
      </c>
      <c r="E46" s="184" t="s">
        <v>125</v>
      </c>
      <c r="F46" s="154">
        <v>780000</v>
      </c>
      <c r="G46" s="155">
        <v>1</v>
      </c>
      <c r="H46" s="155">
        <v>1</v>
      </c>
      <c r="I46" s="155">
        <v>1</v>
      </c>
      <c r="J46" s="155">
        <v>1</v>
      </c>
      <c r="K46" s="155">
        <v>1</v>
      </c>
      <c r="L46" s="155">
        <v>1</v>
      </c>
      <c r="M46" s="155">
        <v>1</v>
      </c>
      <c r="N46" s="155">
        <v>1</v>
      </c>
      <c r="O46" s="155">
        <v>1</v>
      </c>
      <c r="P46" s="155">
        <v>1</v>
      </c>
      <c r="Q46" s="155">
        <v>1</v>
      </c>
      <c r="R46" s="155">
        <v>1</v>
      </c>
      <c r="S46" s="155">
        <v>1</v>
      </c>
      <c r="T46" s="155">
        <v>1</v>
      </c>
      <c r="U46" s="156">
        <f>+V46/E7</f>
        <v>1</v>
      </c>
      <c r="V46" s="155">
        <f>SUM(G46:T46)</f>
        <v>14</v>
      </c>
      <c r="W46" s="160">
        <f>F46*V46*D46</f>
        <v>10920000</v>
      </c>
    </row>
    <row r="47" spans="3:23" s="7" customFormat="1" ht="12.75" customHeight="1" thickBot="1">
      <c r="C47" s="162" t="s">
        <v>9</v>
      </c>
      <c r="D47" s="180">
        <v>1</v>
      </c>
      <c r="E47" s="185" t="s">
        <v>125</v>
      </c>
      <c r="F47" s="163">
        <v>780000</v>
      </c>
      <c r="G47" s="164">
        <v>1</v>
      </c>
      <c r="H47" s="164">
        <v>1</v>
      </c>
      <c r="I47" s="164">
        <v>1</v>
      </c>
      <c r="J47" s="164">
        <v>1</v>
      </c>
      <c r="K47" s="164">
        <v>1</v>
      </c>
      <c r="L47" s="164">
        <v>1</v>
      </c>
      <c r="M47" s="164">
        <v>1</v>
      </c>
      <c r="N47" s="164">
        <v>1</v>
      </c>
      <c r="O47" s="164">
        <v>1</v>
      </c>
      <c r="P47" s="164">
        <v>1</v>
      </c>
      <c r="Q47" s="164">
        <v>1</v>
      </c>
      <c r="R47" s="164">
        <v>1</v>
      </c>
      <c r="S47" s="164">
        <v>1</v>
      </c>
      <c r="T47" s="164">
        <v>1</v>
      </c>
      <c r="U47" s="165">
        <f>+V47/E7</f>
        <v>1</v>
      </c>
      <c r="V47" s="164">
        <f>SUM(G47:T47)</f>
        <v>14</v>
      </c>
      <c r="W47" s="166">
        <f>F47*V47*D47</f>
        <v>10920000</v>
      </c>
    </row>
    <row r="48" spans="3:23" s="18" customFormat="1" ht="15" customHeight="1" thickBot="1">
      <c r="C48" s="152" t="s">
        <v>30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153">
        <f>SUM(W11:W47)</f>
        <v>1149400000</v>
      </c>
    </row>
    <row r="49" spans="3:23" s="18" customFormat="1" ht="15" customHeight="1" thickBot="1">
      <c r="C49" s="114" t="s">
        <v>36</v>
      </c>
      <c r="D49" s="94"/>
      <c r="E49" s="94"/>
      <c r="F49" s="95">
        <f>+'FM TRANSCARIBE CONULTORIAS 2010'!F53</f>
        <v>2.299691623878054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7"/>
      <c r="W49" s="98">
        <f>+W48*F49</f>
        <v>2643265552.485435</v>
      </c>
    </row>
    <row r="50" spans="3:23" s="7" customFormat="1" ht="9" customHeight="1" thickBot="1">
      <c r="C50" s="94"/>
      <c r="D50" s="99"/>
      <c r="E50" s="100"/>
      <c r="F50" s="101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7"/>
      <c r="W50" s="102"/>
    </row>
    <row r="51" spans="2:24" s="4" customFormat="1" ht="23.25" thickBot="1">
      <c r="B51" s="7"/>
      <c r="C51" s="122" t="s">
        <v>35</v>
      </c>
      <c r="D51" s="90" t="s">
        <v>29</v>
      </c>
      <c r="E51" s="15" t="s">
        <v>130</v>
      </c>
      <c r="F51" s="15" t="s">
        <v>131</v>
      </c>
      <c r="G51" s="15" t="s">
        <v>22</v>
      </c>
      <c r="H51" s="15" t="s">
        <v>23</v>
      </c>
      <c r="I51" s="15" t="s">
        <v>24</v>
      </c>
      <c r="J51" s="15" t="s">
        <v>25</v>
      </c>
      <c r="K51" s="15" t="s">
        <v>26</v>
      </c>
      <c r="L51" s="15" t="s">
        <v>27</v>
      </c>
      <c r="M51" s="15" t="s">
        <v>37</v>
      </c>
      <c r="N51" s="15" t="s">
        <v>38</v>
      </c>
      <c r="O51" s="15" t="s">
        <v>40</v>
      </c>
      <c r="P51" s="15" t="s">
        <v>48</v>
      </c>
      <c r="Q51" s="15" t="s">
        <v>49</v>
      </c>
      <c r="R51" s="15" t="s">
        <v>51</v>
      </c>
      <c r="S51" s="15" t="s">
        <v>52</v>
      </c>
      <c r="T51" s="15" t="s">
        <v>53</v>
      </c>
      <c r="U51" s="15" t="s">
        <v>54</v>
      </c>
      <c r="V51" s="79" t="s">
        <v>20</v>
      </c>
      <c r="W51" s="20" t="s">
        <v>2</v>
      </c>
      <c r="X51" s="7"/>
    </row>
    <row r="52" spans="3:23" s="7" customFormat="1" ht="12.75" customHeight="1">
      <c r="C52" s="186" t="s">
        <v>135</v>
      </c>
      <c r="D52" s="172">
        <v>1</v>
      </c>
      <c r="E52" s="141" t="s">
        <v>19</v>
      </c>
      <c r="F52" s="125">
        <v>3500000</v>
      </c>
      <c r="G52" s="126">
        <v>1</v>
      </c>
      <c r="H52" s="126">
        <v>1</v>
      </c>
      <c r="I52" s="126">
        <v>1</v>
      </c>
      <c r="J52" s="126">
        <v>1</v>
      </c>
      <c r="K52" s="126">
        <v>1</v>
      </c>
      <c r="L52" s="126">
        <v>1</v>
      </c>
      <c r="M52" s="126">
        <v>1</v>
      </c>
      <c r="N52" s="126">
        <v>1</v>
      </c>
      <c r="O52" s="126">
        <v>1</v>
      </c>
      <c r="P52" s="126">
        <v>1</v>
      </c>
      <c r="Q52" s="126">
        <v>1</v>
      </c>
      <c r="R52" s="126">
        <v>1</v>
      </c>
      <c r="S52" s="126">
        <v>1</v>
      </c>
      <c r="T52" s="126">
        <v>1</v>
      </c>
      <c r="U52" s="127">
        <f aca="true" t="shared" si="5" ref="U52:U60">+V52/$E$7</f>
        <v>1</v>
      </c>
      <c r="V52" s="126">
        <f aca="true" t="shared" si="6" ref="V52:V61">SUM(G52:T52)</f>
        <v>14</v>
      </c>
      <c r="W52" s="128">
        <f aca="true" t="shared" si="7" ref="W52:W61">F52*V52*D52</f>
        <v>49000000</v>
      </c>
    </row>
    <row r="53" spans="3:23" s="7" customFormat="1" ht="12.75" customHeight="1">
      <c r="C53" s="142" t="s">
        <v>10</v>
      </c>
      <c r="D53" s="174">
        <v>1</v>
      </c>
      <c r="E53" s="143" t="s">
        <v>19</v>
      </c>
      <c r="F53" s="130">
        <v>2300000</v>
      </c>
      <c r="G53" s="131">
        <v>1</v>
      </c>
      <c r="H53" s="131">
        <v>1</v>
      </c>
      <c r="I53" s="131">
        <v>1</v>
      </c>
      <c r="J53" s="131">
        <v>1</v>
      </c>
      <c r="K53" s="131">
        <v>1</v>
      </c>
      <c r="L53" s="131">
        <v>1</v>
      </c>
      <c r="M53" s="131">
        <v>1</v>
      </c>
      <c r="N53" s="131">
        <v>1</v>
      </c>
      <c r="O53" s="131">
        <v>1</v>
      </c>
      <c r="P53" s="131">
        <v>1</v>
      </c>
      <c r="Q53" s="131">
        <v>1</v>
      </c>
      <c r="R53" s="131">
        <v>0</v>
      </c>
      <c r="S53" s="131">
        <v>0</v>
      </c>
      <c r="T53" s="131">
        <v>0</v>
      </c>
      <c r="U53" s="132">
        <f t="shared" si="5"/>
        <v>0.7857142857142857</v>
      </c>
      <c r="V53" s="131">
        <f t="shared" si="6"/>
        <v>11</v>
      </c>
      <c r="W53" s="133">
        <f t="shared" si="7"/>
        <v>25300000</v>
      </c>
    </row>
    <row r="54" spans="3:23" s="7" customFormat="1" ht="12.75" customHeight="1">
      <c r="C54" s="142" t="s">
        <v>28</v>
      </c>
      <c r="D54" s="174">
        <v>1</v>
      </c>
      <c r="E54" s="143" t="s">
        <v>19</v>
      </c>
      <c r="F54" s="130">
        <v>3600000</v>
      </c>
      <c r="G54" s="131">
        <v>0.5</v>
      </c>
      <c r="H54" s="131">
        <v>0.5</v>
      </c>
      <c r="I54" s="131">
        <v>0.5</v>
      </c>
      <c r="J54" s="131">
        <v>0.5</v>
      </c>
      <c r="K54" s="131">
        <v>0.5</v>
      </c>
      <c r="L54" s="131">
        <v>0.5</v>
      </c>
      <c r="M54" s="131">
        <v>0.5</v>
      </c>
      <c r="N54" s="131">
        <v>0.5</v>
      </c>
      <c r="O54" s="131">
        <v>0.5</v>
      </c>
      <c r="P54" s="131">
        <v>0.5</v>
      </c>
      <c r="Q54" s="131">
        <v>0.5</v>
      </c>
      <c r="R54" s="131">
        <v>0.5</v>
      </c>
      <c r="S54" s="131">
        <v>0</v>
      </c>
      <c r="T54" s="131">
        <v>0</v>
      </c>
      <c r="U54" s="132">
        <f t="shared" si="5"/>
        <v>0.42857142857142855</v>
      </c>
      <c r="V54" s="131">
        <f t="shared" si="6"/>
        <v>6</v>
      </c>
      <c r="W54" s="133">
        <f t="shared" si="7"/>
        <v>21600000</v>
      </c>
    </row>
    <row r="55" spans="3:23" s="7" customFormat="1" ht="12.75" customHeight="1">
      <c r="C55" s="142" t="s">
        <v>11</v>
      </c>
      <c r="D55" s="174">
        <v>6</v>
      </c>
      <c r="E55" s="143" t="s">
        <v>19</v>
      </c>
      <c r="F55" s="130">
        <v>250000</v>
      </c>
      <c r="G55" s="131">
        <v>1</v>
      </c>
      <c r="H55" s="131">
        <v>1</v>
      </c>
      <c r="I55" s="131">
        <v>1</v>
      </c>
      <c r="J55" s="131">
        <v>1</v>
      </c>
      <c r="K55" s="131">
        <v>1</v>
      </c>
      <c r="L55" s="131">
        <v>1</v>
      </c>
      <c r="M55" s="131">
        <v>1</v>
      </c>
      <c r="N55" s="131">
        <v>1</v>
      </c>
      <c r="O55" s="131">
        <v>1</v>
      </c>
      <c r="P55" s="131">
        <v>1</v>
      </c>
      <c r="Q55" s="131">
        <v>1</v>
      </c>
      <c r="R55" s="131">
        <v>1</v>
      </c>
      <c r="S55" s="131">
        <v>1</v>
      </c>
      <c r="T55" s="131">
        <v>1</v>
      </c>
      <c r="U55" s="132">
        <f t="shared" si="5"/>
        <v>1</v>
      </c>
      <c r="V55" s="131">
        <f t="shared" si="6"/>
        <v>14</v>
      </c>
      <c r="W55" s="133">
        <f t="shared" si="7"/>
        <v>21000000</v>
      </c>
    </row>
    <row r="56" spans="3:23" s="7" customFormat="1" ht="12.75" customHeight="1">
      <c r="C56" s="142" t="s">
        <v>18</v>
      </c>
      <c r="D56" s="174">
        <v>1</v>
      </c>
      <c r="E56" s="143" t="s">
        <v>19</v>
      </c>
      <c r="F56" s="130">
        <v>1570000</v>
      </c>
      <c r="G56" s="131">
        <v>0.25</v>
      </c>
      <c r="H56" s="131">
        <v>0.25</v>
      </c>
      <c r="I56" s="131">
        <v>0.25</v>
      </c>
      <c r="J56" s="131">
        <v>0.25</v>
      </c>
      <c r="K56" s="131">
        <v>0.25</v>
      </c>
      <c r="L56" s="131">
        <v>0.25</v>
      </c>
      <c r="M56" s="131">
        <v>0.25</v>
      </c>
      <c r="N56" s="131">
        <v>0.25</v>
      </c>
      <c r="O56" s="131">
        <v>0.25</v>
      </c>
      <c r="P56" s="131">
        <v>0.25</v>
      </c>
      <c r="Q56" s="131">
        <v>0.25</v>
      </c>
      <c r="R56" s="131">
        <v>0.25</v>
      </c>
      <c r="S56" s="131">
        <v>0</v>
      </c>
      <c r="T56" s="131">
        <v>0</v>
      </c>
      <c r="U56" s="132">
        <f t="shared" si="5"/>
        <v>0.21428571428571427</v>
      </c>
      <c r="V56" s="131">
        <f t="shared" si="6"/>
        <v>3</v>
      </c>
      <c r="W56" s="133">
        <f t="shared" si="7"/>
        <v>4710000</v>
      </c>
    </row>
    <row r="57" spans="3:23" s="7" customFormat="1" ht="12.75" customHeight="1">
      <c r="C57" s="187" t="s">
        <v>136</v>
      </c>
      <c r="D57" s="174">
        <v>1</v>
      </c>
      <c r="E57" s="143" t="s">
        <v>19</v>
      </c>
      <c r="F57" s="130">
        <v>400000</v>
      </c>
      <c r="G57" s="131">
        <v>1</v>
      </c>
      <c r="H57" s="131">
        <v>1</v>
      </c>
      <c r="I57" s="131">
        <v>1</v>
      </c>
      <c r="J57" s="131">
        <v>1</v>
      </c>
      <c r="K57" s="131">
        <v>1</v>
      </c>
      <c r="L57" s="131">
        <v>1</v>
      </c>
      <c r="M57" s="131">
        <v>1</v>
      </c>
      <c r="N57" s="131">
        <v>1</v>
      </c>
      <c r="O57" s="131">
        <v>1</v>
      </c>
      <c r="P57" s="131">
        <v>1</v>
      </c>
      <c r="Q57" s="131">
        <v>1</v>
      </c>
      <c r="R57" s="131">
        <v>1</v>
      </c>
      <c r="S57" s="131">
        <v>1</v>
      </c>
      <c r="T57" s="131">
        <v>1</v>
      </c>
      <c r="U57" s="132">
        <f t="shared" si="5"/>
        <v>1</v>
      </c>
      <c r="V57" s="131">
        <f t="shared" si="6"/>
        <v>14</v>
      </c>
      <c r="W57" s="133">
        <f t="shared" si="7"/>
        <v>5600000</v>
      </c>
    </row>
    <row r="58" spans="3:23" s="7" customFormat="1" ht="12.75" customHeight="1">
      <c r="C58" s="142" t="s">
        <v>12</v>
      </c>
      <c r="D58" s="174">
        <v>1</v>
      </c>
      <c r="E58" s="143" t="s">
        <v>19</v>
      </c>
      <c r="F58" s="130">
        <v>2500000</v>
      </c>
      <c r="G58" s="131">
        <v>1</v>
      </c>
      <c r="H58" s="131">
        <v>1</v>
      </c>
      <c r="I58" s="131">
        <v>1</v>
      </c>
      <c r="J58" s="131">
        <v>1</v>
      </c>
      <c r="K58" s="131">
        <v>1</v>
      </c>
      <c r="L58" s="131">
        <v>1</v>
      </c>
      <c r="M58" s="131">
        <v>1</v>
      </c>
      <c r="N58" s="131">
        <v>1</v>
      </c>
      <c r="O58" s="131">
        <v>1</v>
      </c>
      <c r="P58" s="131">
        <v>1</v>
      </c>
      <c r="Q58" s="131">
        <v>1</v>
      </c>
      <c r="R58" s="131">
        <v>1</v>
      </c>
      <c r="S58" s="131">
        <v>1</v>
      </c>
      <c r="T58" s="131">
        <v>1</v>
      </c>
      <c r="U58" s="132">
        <f t="shared" si="5"/>
        <v>1</v>
      </c>
      <c r="V58" s="131">
        <f t="shared" si="6"/>
        <v>14</v>
      </c>
      <c r="W58" s="133">
        <f t="shared" si="7"/>
        <v>35000000</v>
      </c>
    </row>
    <row r="59" spans="3:23" s="7" customFormat="1" ht="12.75" customHeight="1">
      <c r="C59" s="142" t="s">
        <v>13</v>
      </c>
      <c r="D59" s="174">
        <v>1</v>
      </c>
      <c r="E59" s="143" t="s">
        <v>19</v>
      </c>
      <c r="F59" s="130">
        <v>300000</v>
      </c>
      <c r="G59" s="131">
        <v>1</v>
      </c>
      <c r="H59" s="131">
        <v>1</v>
      </c>
      <c r="I59" s="131">
        <v>1</v>
      </c>
      <c r="J59" s="131">
        <v>1</v>
      </c>
      <c r="K59" s="131">
        <v>1</v>
      </c>
      <c r="L59" s="131">
        <v>1</v>
      </c>
      <c r="M59" s="131">
        <v>1</v>
      </c>
      <c r="N59" s="131">
        <v>1</v>
      </c>
      <c r="O59" s="131">
        <v>1</v>
      </c>
      <c r="P59" s="131">
        <v>1</v>
      </c>
      <c r="Q59" s="131">
        <v>1</v>
      </c>
      <c r="R59" s="131">
        <v>1</v>
      </c>
      <c r="S59" s="131">
        <v>1</v>
      </c>
      <c r="T59" s="131">
        <v>1</v>
      </c>
      <c r="U59" s="132">
        <f t="shared" si="5"/>
        <v>1</v>
      </c>
      <c r="V59" s="131">
        <f t="shared" si="6"/>
        <v>14</v>
      </c>
      <c r="W59" s="133">
        <f t="shared" si="7"/>
        <v>4200000</v>
      </c>
    </row>
    <row r="60" spans="3:23" s="7" customFormat="1" ht="12.75" customHeight="1">
      <c r="C60" s="187" t="s">
        <v>137</v>
      </c>
      <c r="D60" s="174">
        <v>16</v>
      </c>
      <c r="E60" s="143" t="s">
        <v>19</v>
      </c>
      <c r="F60" s="130">
        <v>300000</v>
      </c>
      <c r="G60" s="131">
        <v>1</v>
      </c>
      <c r="H60" s="131">
        <v>1</v>
      </c>
      <c r="I60" s="131">
        <v>1</v>
      </c>
      <c r="J60" s="131">
        <v>1</v>
      </c>
      <c r="K60" s="131">
        <v>1</v>
      </c>
      <c r="L60" s="131">
        <v>1</v>
      </c>
      <c r="M60" s="131">
        <v>1</v>
      </c>
      <c r="N60" s="131">
        <v>1</v>
      </c>
      <c r="O60" s="131">
        <v>1</v>
      </c>
      <c r="P60" s="131">
        <v>1</v>
      </c>
      <c r="Q60" s="131">
        <v>1</v>
      </c>
      <c r="R60" s="131">
        <v>1</v>
      </c>
      <c r="S60" s="131">
        <v>1</v>
      </c>
      <c r="T60" s="131">
        <v>1</v>
      </c>
      <c r="U60" s="132">
        <f t="shared" si="5"/>
        <v>1</v>
      </c>
      <c r="V60" s="131">
        <f t="shared" si="6"/>
        <v>14</v>
      </c>
      <c r="W60" s="133">
        <f t="shared" si="7"/>
        <v>67200000</v>
      </c>
    </row>
    <row r="61" spans="3:23" s="7" customFormat="1" ht="12.75" customHeight="1" thickBot="1">
      <c r="C61" s="144" t="s">
        <v>14</v>
      </c>
      <c r="D61" s="180">
        <v>1</v>
      </c>
      <c r="E61" s="145" t="s">
        <v>19</v>
      </c>
      <c r="F61" s="136">
        <v>500000</v>
      </c>
      <c r="G61" s="137">
        <v>1</v>
      </c>
      <c r="H61" s="137">
        <v>1</v>
      </c>
      <c r="I61" s="137">
        <v>1</v>
      </c>
      <c r="J61" s="137">
        <v>1</v>
      </c>
      <c r="K61" s="137">
        <v>1</v>
      </c>
      <c r="L61" s="137">
        <v>1</v>
      </c>
      <c r="M61" s="137">
        <v>1</v>
      </c>
      <c r="N61" s="137">
        <v>1</v>
      </c>
      <c r="O61" s="137">
        <v>1</v>
      </c>
      <c r="P61" s="137">
        <v>1</v>
      </c>
      <c r="Q61" s="137">
        <v>1</v>
      </c>
      <c r="R61" s="137">
        <v>1</v>
      </c>
      <c r="S61" s="137">
        <v>1</v>
      </c>
      <c r="T61" s="137">
        <v>1</v>
      </c>
      <c r="U61" s="138">
        <f>+V61/E7</f>
        <v>1</v>
      </c>
      <c r="V61" s="137">
        <f t="shared" si="6"/>
        <v>14</v>
      </c>
      <c r="W61" s="139">
        <f t="shared" si="7"/>
        <v>7000000</v>
      </c>
    </row>
    <row r="62" spans="3:23" s="18" customFormat="1" ht="15" customHeight="1" thickBot="1">
      <c r="C62" s="113" t="s">
        <v>31</v>
      </c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93">
        <f>SUM(W52:W61)</f>
        <v>240610000</v>
      </c>
    </row>
    <row r="63" spans="3:23" s="18" customFormat="1" ht="15" customHeight="1" thickBot="1">
      <c r="C63" s="114" t="s">
        <v>39</v>
      </c>
      <c r="D63" s="103"/>
      <c r="E63" s="103"/>
      <c r="F63" s="119">
        <v>1.1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98">
        <f>+W62*F63</f>
        <v>264671000.00000003</v>
      </c>
    </row>
    <row r="64" spans="3:23" s="7" customFormat="1" ht="9" customHeight="1" thickBot="1">
      <c r="C64" s="3"/>
      <c r="D64" s="104"/>
      <c r="E64" s="105"/>
      <c r="F64" s="106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8"/>
      <c r="W64" s="109"/>
    </row>
    <row r="65" spans="3:23" s="7" customFormat="1" ht="15" customHeight="1">
      <c r="C65" s="115" t="s">
        <v>32</v>
      </c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10">
        <f>+W49+W63</f>
        <v>2907936552.485435</v>
      </c>
    </row>
    <row r="66" spans="3:23" s="7" customFormat="1" ht="15" customHeight="1">
      <c r="C66" s="116" t="s">
        <v>15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11">
        <f>W65*0.16</f>
        <v>465269848.3976696</v>
      </c>
    </row>
    <row r="67" spans="3:26" s="7" customFormat="1" ht="15" customHeight="1" thickBot="1">
      <c r="C67" s="117" t="s">
        <v>16</v>
      </c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12">
        <f>W65+W66</f>
        <v>3373206400.883105</v>
      </c>
      <c r="Y67" s="21"/>
      <c r="Z67" s="147"/>
    </row>
    <row r="68" spans="3:26" s="7" customFormat="1" ht="12.75" customHeight="1">
      <c r="C68" s="118"/>
      <c r="D68" s="10"/>
      <c r="E68" s="1"/>
      <c r="F68" s="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1"/>
      <c r="W68" s="16"/>
      <c r="Y68" s="21"/>
      <c r="Z68" s="147"/>
    </row>
    <row r="69" spans="3:26" s="7" customFormat="1" ht="11.25" customHeight="1">
      <c r="C69" s="118"/>
      <c r="D69" s="10"/>
      <c r="E69" s="1"/>
      <c r="F69" s="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1"/>
      <c r="W69" s="77"/>
      <c r="Y69" s="148"/>
      <c r="Z69" s="147"/>
    </row>
    <row r="70" spans="3:25" s="7" customFormat="1" ht="12.75" customHeight="1">
      <c r="C70" s="118"/>
      <c r="D70" s="10"/>
      <c r="E70" s="1"/>
      <c r="F70" s="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1"/>
      <c r="W70" s="78"/>
      <c r="Y70" s="21"/>
    </row>
    <row r="71" spans="3:23" s="7" customFormat="1" ht="12.75" customHeight="1">
      <c r="C71" s="118" t="s">
        <v>17</v>
      </c>
      <c r="D71" s="10"/>
      <c r="E71" s="1"/>
      <c r="F71" s="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1"/>
      <c r="W71" s="16"/>
    </row>
    <row r="72" spans="3:23" s="7" customFormat="1" ht="12.75" customHeight="1">
      <c r="C72"/>
      <c r="D72" s="10"/>
      <c r="E72" s="1"/>
      <c r="F72" s="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1"/>
      <c r="W72" s="16"/>
    </row>
    <row r="73" spans="3:23" s="7" customFormat="1" ht="12.75" customHeight="1">
      <c r="C73"/>
      <c r="D73" s="10"/>
      <c r="E73" s="1"/>
      <c r="F73" s="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1"/>
      <c r="W73" s="16"/>
    </row>
    <row r="74" spans="3:23" s="7" customFormat="1" ht="12.75" customHeight="1">
      <c r="C74"/>
      <c r="D74" s="10"/>
      <c r="E74" s="1"/>
      <c r="F74" s="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1"/>
      <c r="W74" s="16"/>
    </row>
    <row r="75" spans="3:23" s="7" customFormat="1" ht="12.75" customHeight="1">
      <c r="C75" s="120"/>
      <c r="D75" s="10"/>
      <c r="F75" s="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1"/>
      <c r="W75" s="16"/>
    </row>
    <row r="76" spans="3:23" s="7" customFormat="1" ht="12.75" customHeight="1">
      <c r="C76" s="120"/>
      <c r="D76" s="10"/>
      <c r="E76" s="1"/>
      <c r="F76" s="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1"/>
      <c r="W76" s="16"/>
    </row>
    <row r="77" spans="3:23" s="7" customFormat="1" ht="12.75" customHeight="1">
      <c r="C77" s="121"/>
      <c r="D77" s="1"/>
      <c r="E77" s="1"/>
      <c r="F77" s="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1"/>
      <c r="W77" s="16"/>
    </row>
    <row r="78" spans="3:23" s="7" customFormat="1" ht="12.75" customHeight="1">
      <c r="C78" s="121"/>
      <c r="D78" s="1"/>
      <c r="E78" s="1">
        <v>3373206400.8831</v>
      </c>
      <c r="F78" s="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1"/>
      <c r="W78" s="16"/>
    </row>
    <row r="79" spans="3:23" s="7" customFormat="1" ht="12.75" customHeight="1">
      <c r="C79" s="121"/>
      <c r="D79" s="1"/>
      <c r="E79" s="1"/>
      <c r="F79" s="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1"/>
      <c r="W79" s="16"/>
    </row>
    <row r="80" spans="3:22" ht="12.75" customHeight="1">
      <c r="C80" s="12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</row>
    <row r="81" spans="3:22" ht="12.75">
      <c r="C81" s="12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</row>
    <row r="82" spans="3:22" ht="12.75">
      <c r="C82" s="12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</row>
    <row r="83" spans="3:22" ht="12.75">
      <c r="C83" s="12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</row>
    <row r="84" ht="12.75">
      <c r="C84" s="121"/>
    </row>
    <row r="86" spans="3:4" ht="12.75">
      <c r="C86" s="188"/>
      <c r="D86" s="167"/>
    </row>
  </sheetData>
  <sheetProtection/>
  <mergeCells count="31">
    <mergeCell ref="T18:T22"/>
    <mergeCell ref="U18:U22"/>
    <mergeCell ref="V18:V22"/>
    <mergeCell ref="W18:W22"/>
    <mergeCell ref="M18:M22"/>
    <mergeCell ref="N18:N22"/>
    <mergeCell ref="O18:O22"/>
    <mergeCell ref="P18:P22"/>
    <mergeCell ref="Q18:Q22"/>
    <mergeCell ref="H18:H22"/>
    <mergeCell ref="I18:I22"/>
    <mergeCell ref="J18:J22"/>
    <mergeCell ref="K18:K22"/>
    <mergeCell ref="L18:L22"/>
    <mergeCell ref="S18:S22"/>
    <mergeCell ref="F8:V8"/>
    <mergeCell ref="D10:W10"/>
    <mergeCell ref="D3:F3"/>
    <mergeCell ref="G3:V3"/>
    <mergeCell ref="C5:W6"/>
    <mergeCell ref="F7:V7"/>
    <mergeCell ref="D18:D22"/>
    <mergeCell ref="E18:E22"/>
    <mergeCell ref="D67:V67"/>
    <mergeCell ref="D62:V62"/>
    <mergeCell ref="D65:V65"/>
    <mergeCell ref="D66:V66"/>
    <mergeCell ref="D48:V48"/>
    <mergeCell ref="F18:F22"/>
    <mergeCell ref="R18:R22"/>
    <mergeCell ref="G18:G22"/>
  </mergeCells>
  <printOptions horizontalCentered="1" verticalCentered="1"/>
  <pageMargins left="0.196850393700787" right="0.196850393700787" top="0.196850393700787" bottom="0.19685039370078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ORGANIZACION REGISTRADA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Galarza</dc:creator>
  <cp:keywords/>
  <dc:description/>
  <cp:lastModifiedBy>Admin</cp:lastModifiedBy>
  <cp:lastPrinted>2011-05-13T20:54:04Z</cp:lastPrinted>
  <dcterms:created xsi:type="dcterms:W3CDTF">2002-04-26T22:37:58Z</dcterms:created>
  <dcterms:modified xsi:type="dcterms:W3CDTF">2011-05-13T21:05:19Z</dcterms:modified>
  <cp:category/>
  <cp:version/>
  <cp:contentType/>
  <cp:contentStatus/>
</cp:coreProperties>
</file>